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555" tabRatio="827" firstSheet="2" activeTab="1"/>
  </bookViews>
  <sheets>
    <sheet name="年终奖计算明细表" sheetId="3" state="hidden" r:id="rId1"/>
    <sheet name="2025年一季度奖金分配明细表 (2)" sheetId="17" r:id="rId2"/>
  </sheets>
  <definedNames>
    <definedName name="_xlnm._FilterDatabase" localSheetId="0" hidden="1">年终奖计算明细表!$A$4:$IT$50</definedName>
    <definedName name="_xlnm.Print_Area" localSheetId="0">年终奖计算明细表!$A$1:$X$49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S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经理扣1000元（完成2个客户）
主管扣600元（完成1个客户)</t>
        </r>
      </text>
    </comment>
  </commentList>
</comments>
</file>

<file path=xl/sharedStrings.xml><?xml version="1.0" encoding="utf-8"?>
<sst xmlns="http://schemas.openxmlformats.org/spreadsheetml/2006/main" count="98" uniqueCount="94">
  <si>
    <t>2021年年终奖明细表</t>
  </si>
  <si>
    <t>,</t>
  </si>
  <si>
    <t>姓名</t>
  </si>
  <si>
    <t>职位</t>
  </si>
  <si>
    <t>核算截止日期</t>
  </si>
  <si>
    <t>实际出勤情况</t>
  </si>
  <si>
    <t>培训</t>
  </si>
  <si>
    <t>会议</t>
  </si>
  <si>
    <t>经营业绩比例</t>
  </si>
  <si>
    <t>奖金标准</t>
  </si>
  <si>
    <t>奖金金额</t>
  </si>
  <si>
    <t>考核项目</t>
  </si>
  <si>
    <t>应发金额</t>
  </si>
  <si>
    <t>扣个税</t>
  </si>
  <si>
    <t>实发工资</t>
  </si>
  <si>
    <t>序号</t>
  </si>
  <si>
    <t>部门</t>
  </si>
  <si>
    <t>入职日期</t>
  </si>
  <si>
    <t>应出勤
(天)</t>
  </si>
  <si>
    <t>工作月数</t>
  </si>
  <si>
    <t>请假（H)</t>
  </si>
  <si>
    <t>应勤</t>
  </si>
  <si>
    <t>缺勤</t>
  </si>
  <si>
    <t>应扣</t>
  </si>
  <si>
    <t>扣款（管理层）</t>
  </si>
  <si>
    <t>绩效分数</t>
  </si>
  <si>
    <t>扣除项目</t>
  </si>
  <si>
    <t>杨柳飞</t>
  </si>
  <si>
    <t>林务滋</t>
  </si>
  <si>
    <t>杨金刚</t>
  </si>
  <si>
    <t>万志诚</t>
  </si>
  <si>
    <t>林伟豪</t>
  </si>
  <si>
    <t>王秋兰</t>
  </si>
  <si>
    <t>钱亚萍</t>
  </si>
  <si>
    <t>李爱红</t>
  </si>
  <si>
    <t>刘桃枝</t>
  </si>
  <si>
    <t>王学芳</t>
  </si>
  <si>
    <t>潘雅欣</t>
  </si>
  <si>
    <t>叶远庭</t>
  </si>
  <si>
    <t>杨启开</t>
  </si>
  <si>
    <t>李仕明</t>
  </si>
  <si>
    <t>孙银娇</t>
  </si>
  <si>
    <t>万长国</t>
  </si>
  <si>
    <t>李雄旺</t>
  </si>
  <si>
    <t>蒋运</t>
  </si>
  <si>
    <t>郭俊</t>
  </si>
  <si>
    <t>蓝日享</t>
  </si>
  <si>
    <t>熊小香</t>
  </si>
  <si>
    <t>叶勇辉</t>
  </si>
  <si>
    <t>郭平</t>
  </si>
  <si>
    <t>黄红敏</t>
  </si>
  <si>
    <t>陈锦权</t>
  </si>
  <si>
    <t>杨珍</t>
  </si>
  <si>
    <t>钟小珍</t>
  </si>
  <si>
    <t>罗文聪</t>
  </si>
  <si>
    <t>邱扬</t>
  </si>
  <si>
    <t>何丽</t>
  </si>
  <si>
    <t>熊逸君</t>
  </si>
  <si>
    <t>陈诗晴</t>
  </si>
  <si>
    <t>刘锦财</t>
  </si>
  <si>
    <t>黄清鹏</t>
  </si>
  <si>
    <t>杜博</t>
  </si>
  <si>
    <t>陈桥秀</t>
  </si>
  <si>
    <t>陈富华</t>
  </si>
  <si>
    <t>李鹤</t>
  </si>
  <si>
    <t>刘金女</t>
  </si>
  <si>
    <t>张洋</t>
  </si>
  <si>
    <t>林春海</t>
  </si>
  <si>
    <t>刘淑清</t>
  </si>
  <si>
    <t>赖丽梅</t>
  </si>
  <si>
    <t>伍鸿俊</t>
  </si>
  <si>
    <t>邓保主</t>
  </si>
  <si>
    <t>业绩部门总奖金</t>
  </si>
  <si>
    <r>
      <rPr>
        <b/>
        <sz val="10"/>
        <rFont val="宋体"/>
        <charset val="0"/>
      </rPr>
      <t>部门</t>
    </r>
  </si>
  <si>
    <r>
      <rPr>
        <b/>
        <sz val="10"/>
        <rFont val="Arial"/>
        <charset val="0"/>
      </rPr>
      <t>1-3</t>
    </r>
    <r>
      <rPr>
        <b/>
        <sz val="10"/>
        <rFont val="宋体"/>
        <charset val="0"/>
      </rPr>
      <t>月业绩</t>
    </r>
  </si>
  <si>
    <r>
      <rPr>
        <b/>
        <sz val="10"/>
        <rFont val="宋体"/>
        <charset val="0"/>
      </rPr>
      <t>占比</t>
    </r>
  </si>
  <si>
    <r>
      <rPr>
        <b/>
        <sz val="10"/>
        <rFont val="宋体"/>
        <charset val="0"/>
      </rPr>
      <t>拟发奖金</t>
    </r>
  </si>
  <si>
    <t>市场部奖金</t>
  </si>
  <si>
    <t>客服部奖金</t>
  </si>
  <si>
    <t>货代部奖金</t>
  </si>
  <si>
    <r>
      <rPr>
        <sz val="10"/>
        <rFont val="宋体"/>
        <charset val="0"/>
      </rPr>
      <t>小计</t>
    </r>
  </si>
  <si>
    <t>职能部门总奖金</t>
  </si>
  <si>
    <t>人数</t>
  </si>
  <si>
    <t>人数权重奖金</t>
  </si>
  <si>
    <t>工资（万元）</t>
  </si>
  <si>
    <t>占比</t>
  </si>
  <si>
    <t>工资权重奖金</t>
  </si>
  <si>
    <t>实发小计</t>
  </si>
  <si>
    <t>行政部</t>
  </si>
  <si>
    <t>财务部</t>
  </si>
  <si>
    <t>客服部</t>
  </si>
  <si>
    <t>运作部</t>
  </si>
  <si>
    <t>仓储部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</si>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</sst>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  <numFmt numFmtId="180" formatCode="0_ "/>
    <numFmt numFmtId="181" formatCode="0.00_ "/>
    <numFmt numFmtId="182" formatCode="#,##0.00_ "/>
    <numFmt numFmtId="183" formatCode="0.00_);[Red]\(0.00\)"/>
    <numFmt numFmtId="184" formatCode="yyyy/m/d;@"/>
    <numFmt numFmtId="185" formatCode="0.0_ "/>
  </numFmts>
  <fonts count="37">
    <font>
      <sz val="10"/>
      <name val="Arial"/>
      <charset val="0"/>
    </font>
    <font>
      <b/>
      <sz val="10"/>
      <name val="宋体"/>
      <charset val="0"/>
    </font>
    <font>
      <b/>
      <sz val="10"/>
      <name val="Arial"/>
      <charset val="0"/>
    </font>
    <font>
      <sz val="10"/>
      <color rgb="FF000000"/>
      <name val="宋体"/>
      <charset val="0"/>
    </font>
    <font>
      <sz val="12"/>
      <color rgb="FF000000"/>
      <name val="宋体"/>
      <charset val="0"/>
    </font>
    <font>
      <sz val="10"/>
      <name val="宋体"/>
      <charset val="0"/>
    </font>
    <font>
      <sz val="9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b/>
      <sz val="22"/>
      <name val="宋体"/>
      <charset val="134"/>
    </font>
    <font>
      <b/>
      <sz val="9"/>
      <name val="宋体"/>
      <charset val="134"/>
    </font>
    <font>
      <b/>
      <sz val="10"/>
      <color indexed="8"/>
      <name val="宋体"/>
      <charset val="134"/>
    </font>
    <font>
      <sz val="11"/>
      <color indexed="8"/>
      <name val="宋体"/>
      <charset val="134"/>
    </font>
    <font>
      <b/>
      <sz val="18"/>
      <name val="宋体"/>
      <charset val="134"/>
    </font>
    <font>
      <b/>
      <sz val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5" applyNumberFormat="0" applyAlignment="0" applyProtection="0">
      <alignment vertical="center"/>
    </xf>
    <xf numFmtId="0" fontId="25" fillId="8" borderId="6" applyNumberFormat="0" applyAlignment="0" applyProtection="0">
      <alignment vertical="center"/>
    </xf>
    <xf numFmtId="0" fontId="26" fillId="8" borderId="5" applyNumberFormat="0" applyAlignment="0" applyProtection="0">
      <alignment vertical="center"/>
    </xf>
    <xf numFmtId="0" fontId="27" fillId="9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</cellStyleXfs>
  <cellXfs count="75">
    <xf numFmtId="0" fontId="0" fillId="0" borderId="0" xfId="0"/>
    <xf numFmtId="0" fontId="0" fillId="0" borderId="0" xfId="0" applyAlignment="1">
      <alignment horizontal="right"/>
    </xf>
    <xf numFmtId="43" fontId="0" fillId="0" borderId="0" xfId="0" applyNumberFormat="1"/>
    <xf numFmtId="0" fontId="1" fillId="0" borderId="0" xfId="0" applyFont="1" applyAlignment="1">
      <alignment horizontal="right" vertical="center"/>
    </xf>
    <xf numFmtId="43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/>
    </xf>
    <xf numFmtId="43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43" fontId="0" fillId="0" borderId="1" xfId="0" applyNumberFormat="1" applyFont="1" applyBorder="1"/>
    <xf numFmtId="10" fontId="0" fillId="0" borderId="1" xfId="3" applyNumberFormat="1" applyFont="1" applyBorder="1"/>
    <xf numFmtId="0" fontId="0" fillId="0" borderId="1" xfId="0" applyFont="1" applyBorder="1" applyAlignment="1">
      <alignment horizontal="right"/>
    </xf>
    <xf numFmtId="0" fontId="0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/>
    <xf numFmtId="10" fontId="0" fillId="0" borderId="1" xfId="3" applyNumberFormat="1" applyBorder="1"/>
    <xf numFmtId="43" fontId="0" fillId="0" borderId="1" xfId="0" applyNumberFormat="1" applyBorder="1"/>
    <xf numFmtId="180" fontId="0" fillId="0" borderId="1" xfId="0" applyNumberFormat="1" applyBorder="1"/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 wrapText="1"/>
    </xf>
    <xf numFmtId="181" fontId="6" fillId="0" borderId="0" xfId="0" applyNumberFormat="1" applyFont="1" applyFill="1" applyBorder="1" applyAlignment="1">
      <alignment horizontal="center" vertical="center"/>
    </xf>
    <xf numFmtId="182" fontId="6" fillId="0" borderId="0" xfId="0" applyNumberFormat="1" applyFont="1" applyFill="1" applyBorder="1" applyAlignment="1">
      <alignment horizontal="right" vertical="center"/>
    </xf>
    <xf numFmtId="183" fontId="6" fillId="2" borderId="0" xfId="0" applyNumberFormat="1" applyFont="1" applyFill="1" applyBorder="1" applyAlignment="1">
      <alignment horizontal="right" vertical="center"/>
    </xf>
    <xf numFmtId="0" fontId="0" fillId="0" borderId="0" xfId="0" applyBorder="1"/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42" fontId="10" fillId="2" borderId="0" xfId="5" applyNumberFormat="1" applyFont="1" applyFill="1" applyBorder="1" applyAlignment="1">
      <alignment horizontal="left" vertical="center"/>
    </xf>
    <xf numFmtId="42" fontId="10" fillId="2" borderId="0" xfId="5" applyNumberFormat="1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184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vertical="center" wrapText="1"/>
    </xf>
    <xf numFmtId="180" fontId="6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185" fontId="6" fillId="0" borderId="1" xfId="0" applyNumberFormat="1" applyFont="1" applyFill="1" applyBorder="1" applyAlignment="1">
      <alignment horizontal="center" vertical="center"/>
    </xf>
    <xf numFmtId="180" fontId="6" fillId="4" borderId="1" xfId="0" applyNumberFormat="1" applyFont="1" applyFill="1" applyBorder="1" applyAlignment="1">
      <alignment horizontal="center" vertical="center" wrapText="1"/>
    </xf>
    <xf numFmtId="181" fontId="9" fillId="2" borderId="0" xfId="0" applyNumberFormat="1" applyFont="1" applyFill="1" applyBorder="1" applyAlignment="1">
      <alignment horizontal="center" vertical="center"/>
    </xf>
    <xf numFmtId="182" fontId="9" fillId="2" borderId="0" xfId="0" applyNumberFormat="1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right" vertical="center"/>
    </xf>
    <xf numFmtId="181" fontId="10" fillId="2" borderId="0" xfId="5" applyNumberFormat="1" applyFont="1" applyFill="1" applyBorder="1" applyAlignment="1">
      <alignment vertical="center"/>
    </xf>
    <xf numFmtId="182" fontId="10" fillId="2" borderId="0" xfId="5" applyNumberFormat="1" applyFont="1" applyFill="1" applyBorder="1" applyAlignment="1">
      <alignment horizontal="right" vertical="center"/>
    </xf>
    <xf numFmtId="42" fontId="14" fillId="2" borderId="0" xfId="5" applyNumberFormat="1" applyFont="1" applyFill="1" applyBorder="1" applyAlignment="1">
      <alignment horizontal="right" vertical="center"/>
    </xf>
    <xf numFmtId="181" fontId="7" fillId="3" borderId="1" xfId="0" applyNumberFormat="1" applyFont="1" applyFill="1" applyBorder="1" applyAlignment="1">
      <alignment horizontal="center" vertical="center" wrapText="1"/>
    </xf>
    <xf numFmtId="182" fontId="7" fillId="3" borderId="1" xfId="0" applyNumberFormat="1" applyFont="1" applyFill="1" applyBorder="1" applyAlignment="1">
      <alignment horizontal="right" vertical="center" wrapText="1"/>
    </xf>
    <xf numFmtId="183" fontId="7" fillId="3" borderId="1" xfId="0" applyNumberFormat="1" applyFont="1" applyFill="1" applyBorder="1" applyAlignment="1">
      <alignment horizontal="right" vertical="center" wrapText="1"/>
    </xf>
    <xf numFmtId="181" fontId="7" fillId="5" borderId="1" xfId="0" applyNumberFormat="1" applyFont="1" applyFill="1" applyBorder="1" applyAlignment="1">
      <alignment horizontal="center" vertical="center" wrapText="1"/>
    </xf>
    <xf numFmtId="182" fontId="6" fillId="0" borderId="1" xfId="0" applyNumberFormat="1" applyFont="1" applyFill="1" applyBorder="1" applyAlignment="1">
      <alignment horizontal="center" vertical="center"/>
    </xf>
    <xf numFmtId="181" fontId="6" fillId="0" borderId="1" xfId="0" applyNumberFormat="1" applyFont="1" applyFill="1" applyBorder="1" applyAlignment="1">
      <alignment horizontal="center" vertical="center"/>
    </xf>
    <xf numFmtId="182" fontId="6" fillId="0" borderId="1" xfId="0" applyNumberFormat="1" applyFont="1" applyFill="1" applyBorder="1" applyAlignment="1">
      <alignment horizontal="right" vertical="center"/>
    </xf>
    <xf numFmtId="183" fontId="6" fillId="0" borderId="1" xfId="0" applyNumberFormat="1" applyFont="1" applyFill="1" applyBorder="1" applyAlignment="1">
      <alignment horizontal="right" vertical="center"/>
    </xf>
    <xf numFmtId="183" fontId="6" fillId="4" borderId="1" xfId="0" applyNumberFormat="1" applyFont="1" applyFill="1" applyBorder="1" applyAlignment="1">
      <alignment horizontal="right" vertical="center"/>
    </xf>
    <xf numFmtId="183" fontId="6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82" fontId="6" fillId="0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8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2" fillId="0" borderId="0" xfId="0" applyFont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BFBFBF"/>
      <color rgb="00C0C0C0"/>
      <color rgb="00008000"/>
      <color rgb="00E7F4FD"/>
      <color rgb="00000000"/>
      <color rgb="00FFFFFF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79"/>
  <sheetViews>
    <sheetView workbookViewId="0">
      <selection activeCell="B44" sqref="B44"/>
    </sheetView>
  </sheetViews>
  <sheetFormatPr defaultColWidth="10.2857142857143" defaultRowHeight="30.75" customHeight="1"/>
  <cols>
    <col min="1" max="1" width="2.74285714285714" style="21" customWidth="1"/>
    <col min="2" max="2" width="7.85714285714286" style="25" customWidth="1"/>
    <col min="3" max="3" width="10.8571428571429" style="21" customWidth="1"/>
    <col min="4" max="4" width="9.57142857142857" style="25" customWidth="1"/>
    <col min="5" max="5" width="11.4285714285714" style="26" customWidth="1"/>
    <col min="6" max="6" width="11.5714285714286" style="21" customWidth="1"/>
    <col min="7" max="7" width="8.28571428571429" style="23" customWidth="1"/>
    <col min="8" max="8" width="12.2857142857143" style="23" customWidth="1"/>
    <col min="9" max="9" width="6.71428571428571" style="23" customWidth="1"/>
    <col min="10" max="10" width="5" style="23" customWidth="1"/>
    <col min="11" max="11" width="4.28571428571429" style="23" customWidth="1"/>
    <col min="12" max="12" width="6" style="23" customWidth="1"/>
    <col min="13" max="14" width="4.28571428571429" style="23" customWidth="1"/>
    <col min="15" max="15" width="6.28571428571429" style="23" customWidth="1"/>
    <col min="16" max="16" width="6.42857142857143" style="23" customWidth="1"/>
    <col min="17" max="18" width="9.71428571428571" style="27" customWidth="1"/>
    <col min="19" max="19" width="7.88571428571429" style="23" customWidth="1"/>
    <col min="20" max="20" width="9.14285714285714" style="27" customWidth="1"/>
    <col min="21" max="21" width="7.88571428571429" style="23" customWidth="1"/>
    <col min="22" max="22" width="9.37142857142857" style="28" customWidth="1"/>
    <col min="23" max="23" width="8.11428571428571" style="21" customWidth="1"/>
    <col min="24" max="24" width="10.8571428571429" style="29" customWidth="1"/>
    <col min="25" max="26" width="11" style="21"/>
    <col min="27" max="230" width="10.2857142857143" style="21"/>
    <col min="231" max="254" width="10.2857142857143" style="24"/>
    <col min="255" max="16384" width="10.2857142857143" style="30"/>
  </cols>
  <sheetData>
    <row r="1" s="21" customFormat="1" ht="24" customHeight="1" spans="1:245">
      <c r="A1" s="31" t="s">
        <v>0</v>
      </c>
      <c r="B1" s="32"/>
      <c r="C1" s="31"/>
      <c r="D1" s="32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53"/>
      <c r="R1" s="53"/>
      <c r="S1" s="31"/>
      <c r="T1" s="53"/>
      <c r="U1" s="31"/>
      <c r="V1" s="54"/>
      <c r="W1" s="31"/>
      <c r="X1" s="55"/>
      <c r="HW1" s="24"/>
      <c r="HX1" s="24"/>
      <c r="HY1" s="24"/>
      <c r="HZ1" s="24"/>
      <c r="IA1" s="24"/>
      <c r="IB1" s="24"/>
      <c r="IC1" s="24"/>
      <c r="ID1" s="24"/>
      <c r="IE1" s="24"/>
      <c r="IF1" s="24"/>
      <c r="IG1" s="24"/>
      <c r="IH1" s="24"/>
      <c r="II1" s="24"/>
      <c r="IJ1" s="24"/>
      <c r="IK1" s="24"/>
    </row>
    <row r="2" s="21" customFormat="1" ht="14.25" customHeight="1" spans="2:245">
      <c r="B2" s="33" t="s">
        <v>1</v>
      </c>
      <c r="C2" s="34"/>
      <c r="D2" s="33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56"/>
      <c r="R2" s="56"/>
      <c r="S2" s="34"/>
      <c r="T2" s="34"/>
      <c r="U2" s="34"/>
      <c r="V2" s="57"/>
      <c r="W2" s="34"/>
      <c r="X2" s="58"/>
      <c r="HW2" s="24"/>
      <c r="HX2" s="24"/>
      <c r="HY2" s="24"/>
      <c r="HZ2" s="24"/>
      <c r="IA2" s="24"/>
      <c r="IB2" s="24"/>
      <c r="IC2" s="24"/>
      <c r="ID2" s="24"/>
      <c r="IE2" s="24"/>
      <c r="IF2" s="24"/>
      <c r="IG2" s="24"/>
      <c r="IH2" s="24"/>
      <c r="II2" s="24"/>
      <c r="IJ2" s="24"/>
      <c r="IK2" s="24"/>
    </row>
    <row r="3" s="22" customFormat="1" ht="23" customHeight="1" spans="1:256">
      <c r="A3" s="35"/>
      <c r="B3" s="36" t="s">
        <v>2</v>
      </c>
      <c r="C3" s="37"/>
      <c r="D3" s="38"/>
      <c r="E3" s="37" t="s">
        <v>3</v>
      </c>
      <c r="F3" s="39" t="s">
        <v>4</v>
      </c>
      <c r="G3" s="37"/>
      <c r="H3" s="37" t="s">
        <v>5</v>
      </c>
      <c r="I3" s="37"/>
      <c r="J3" s="47" t="s">
        <v>6</v>
      </c>
      <c r="K3" s="47"/>
      <c r="L3" s="47"/>
      <c r="M3" s="47" t="s">
        <v>7</v>
      </c>
      <c r="N3" s="47"/>
      <c r="O3" s="47"/>
      <c r="P3" s="47" t="s">
        <v>8</v>
      </c>
      <c r="Q3" s="59" t="s">
        <v>9</v>
      </c>
      <c r="R3" s="59" t="s">
        <v>10</v>
      </c>
      <c r="S3" s="37" t="s">
        <v>11</v>
      </c>
      <c r="T3" s="59"/>
      <c r="U3" s="37"/>
      <c r="V3" s="60" t="s">
        <v>12</v>
      </c>
      <c r="W3" s="37" t="s">
        <v>13</v>
      </c>
      <c r="X3" s="61" t="s">
        <v>14</v>
      </c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3"/>
      <c r="HX3" s="73"/>
      <c r="HY3" s="73"/>
      <c r="HZ3" s="73"/>
      <c r="IA3" s="73"/>
      <c r="IB3" s="73"/>
      <c r="IC3" s="73"/>
      <c r="ID3" s="73"/>
      <c r="IE3" s="73"/>
      <c r="IF3" s="73"/>
      <c r="IG3" s="73"/>
      <c r="IH3" s="73"/>
      <c r="II3" s="73"/>
      <c r="IJ3" s="73"/>
      <c r="IK3" s="73"/>
      <c r="IL3" s="73"/>
      <c r="IM3" s="73"/>
      <c r="IN3" s="73"/>
      <c r="IO3" s="73"/>
      <c r="IP3" s="73"/>
      <c r="IQ3" s="73"/>
      <c r="IR3" s="73"/>
      <c r="IS3" s="73"/>
      <c r="IT3" s="73"/>
      <c r="IU3" s="74"/>
      <c r="IV3" s="74"/>
    </row>
    <row r="4" s="22" customFormat="1" ht="37" customHeight="1" spans="1:256">
      <c r="A4" s="35" t="s">
        <v>15</v>
      </c>
      <c r="B4" s="36"/>
      <c r="C4" s="37" t="s">
        <v>16</v>
      </c>
      <c r="D4" s="37" t="s">
        <v>17</v>
      </c>
      <c r="E4" s="37"/>
      <c r="F4" s="40"/>
      <c r="G4" s="37" t="s">
        <v>18</v>
      </c>
      <c r="H4" s="37" t="s">
        <v>19</v>
      </c>
      <c r="I4" s="37" t="s">
        <v>20</v>
      </c>
      <c r="J4" s="48" t="s">
        <v>21</v>
      </c>
      <c r="K4" s="48" t="s">
        <v>22</v>
      </c>
      <c r="L4" s="48" t="s">
        <v>23</v>
      </c>
      <c r="M4" s="48" t="s">
        <v>21</v>
      </c>
      <c r="N4" s="48" t="s">
        <v>22</v>
      </c>
      <c r="O4" s="48" t="s">
        <v>23</v>
      </c>
      <c r="P4" s="47"/>
      <c r="Q4" s="59"/>
      <c r="R4" s="59"/>
      <c r="S4" s="37" t="s">
        <v>24</v>
      </c>
      <c r="T4" s="62" t="s">
        <v>25</v>
      </c>
      <c r="U4" s="37" t="s">
        <v>26</v>
      </c>
      <c r="V4" s="60"/>
      <c r="W4" s="37"/>
      <c r="X4" s="6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3"/>
      <c r="HX4" s="73"/>
      <c r="HY4" s="73"/>
      <c r="HZ4" s="73"/>
      <c r="IA4" s="73"/>
      <c r="IB4" s="73"/>
      <c r="IC4" s="73"/>
      <c r="ID4" s="73"/>
      <c r="IE4" s="73"/>
      <c r="IF4" s="73"/>
      <c r="IG4" s="73"/>
      <c r="IH4" s="73"/>
      <c r="II4" s="73"/>
      <c r="IJ4" s="73"/>
      <c r="IK4" s="73"/>
      <c r="IL4" s="73"/>
      <c r="IM4" s="73"/>
      <c r="IN4" s="73"/>
      <c r="IO4" s="73"/>
      <c r="IP4" s="73"/>
      <c r="IQ4" s="73"/>
      <c r="IR4" s="73"/>
      <c r="IS4" s="73"/>
      <c r="IT4" s="73"/>
      <c r="IU4" s="74"/>
      <c r="IV4" s="74"/>
    </row>
    <row r="5" s="23" customFormat="1" ht="15" customHeight="1" spans="1:245">
      <c r="A5" s="23">
        <v>1</v>
      </c>
      <c r="B5" s="41" t="s">
        <v>27</v>
      </c>
      <c r="C5" s="42" t="e">
        <f>VLOOKUP(B5,#REF!,3,0)</f>
        <v>#REF!</v>
      </c>
      <c r="D5" s="43" t="e">
        <f>VLOOKUP(B5,#REF!,7,0)</f>
        <v>#REF!</v>
      </c>
      <c r="E5" s="44" t="e">
        <f>VLOOKUP(B5,#REF!,4,0)</f>
        <v>#REF!</v>
      </c>
      <c r="F5" s="45">
        <v>44561</v>
      </c>
      <c r="G5" s="42">
        <v>250</v>
      </c>
      <c r="H5" s="42">
        <v>12</v>
      </c>
      <c r="I5" s="42"/>
      <c r="J5" s="49"/>
      <c r="K5" s="49"/>
      <c r="L5" s="49"/>
      <c r="M5" s="49"/>
      <c r="N5" s="49"/>
      <c r="O5" s="49"/>
      <c r="P5" s="50">
        <v>0.7</v>
      </c>
      <c r="Q5" s="63" t="e">
        <f>VLOOKUP(B5,#REF!,17,0)</f>
        <v>#REF!</v>
      </c>
      <c r="R5" s="64" t="e">
        <f>Q5*P5</f>
        <v>#REF!</v>
      </c>
      <c r="S5" s="42"/>
      <c r="T5" s="64" t="e">
        <f>VLOOKUP(B5,#REF!,16,0)</f>
        <v>#REF!</v>
      </c>
      <c r="U5" s="42">
        <v>0</v>
      </c>
      <c r="V5" s="65" t="e">
        <f>ROUND(R5/12*H5-S5-U5,2)</f>
        <v>#REF!</v>
      </c>
      <c r="W5" s="42"/>
      <c r="X5" s="66" t="e">
        <f t="shared" ref="X5:X42" si="0">ROUND(V5-W5,2)</f>
        <v>#REF!</v>
      </c>
      <c r="Z5" s="27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</row>
    <row r="6" s="23" customFormat="1" ht="15" customHeight="1" spans="1:245">
      <c r="A6" s="23">
        <v>2</v>
      </c>
      <c r="B6" s="41" t="s">
        <v>28</v>
      </c>
      <c r="C6" s="42" t="e">
        <f>VLOOKUP(B6,#REF!,3,0)</f>
        <v>#REF!</v>
      </c>
      <c r="D6" s="43" t="e">
        <f>VLOOKUP(B6,#REF!,7,0)</f>
        <v>#REF!</v>
      </c>
      <c r="E6" s="44" t="e">
        <f>VLOOKUP(B6,#REF!,4,0)</f>
        <v>#REF!</v>
      </c>
      <c r="F6" s="45">
        <v>44561</v>
      </c>
      <c r="G6" s="42">
        <v>250</v>
      </c>
      <c r="H6" s="42">
        <v>12</v>
      </c>
      <c r="I6" s="42"/>
      <c r="J6" s="49"/>
      <c r="K6" s="49"/>
      <c r="L6" s="49"/>
      <c r="M6" s="49"/>
      <c r="N6" s="49"/>
      <c r="O6" s="49"/>
      <c r="P6" s="50">
        <v>0.7</v>
      </c>
      <c r="Q6" s="63" t="e">
        <f>VLOOKUP(B6,#REF!,17,0)</f>
        <v>#REF!</v>
      </c>
      <c r="R6" s="64" t="e">
        <f t="shared" ref="R6:R49" si="1">Q6*P6</f>
        <v>#REF!</v>
      </c>
      <c r="S6" s="42"/>
      <c r="T6" s="64" t="e">
        <f>VLOOKUP(B6,#REF!,16,0)</f>
        <v>#REF!</v>
      </c>
      <c r="U6" s="42">
        <v>0</v>
      </c>
      <c r="V6" s="65" t="e">
        <f t="shared" ref="V6:V50" si="2">ROUND(R6/12*H6-S6-U6,2)</f>
        <v>#REF!</v>
      </c>
      <c r="W6" s="42"/>
      <c r="X6" s="66" t="e">
        <f t="shared" si="0"/>
        <v>#REF!</v>
      </c>
      <c r="Z6" s="27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</row>
    <row r="7" s="23" customFormat="1" ht="15" customHeight="1" spans="1:245">
      <c r="A7" s="23">
        <v>3</v>
      </c>
      <c r="B7" s="41" t="s">
        <v>29</v>
      </c>
      <c r="C7" s="42" t="e">
        <f>VLOOKUP(B7,#REF!,3,0)</f>
        <v>#REF!</v>
      </c>
      <c r="D7" s="43" t="e">
        <f>VLOOKUP(B7,#REF!,7,0)</f>
        <v>#REF!</v>
      </c>
      <c r="E7" s="44" t="e">
        <f>VLOOKUP(B7,#REF!,4,0)</f>
        <v>#REF!</v>
      </c>
      <c r="F7" s="45">
        <v>44561</v>
      </c>
      <c r="G7" s="42"/>
      <c r="H7" s="42">
        <v>8</v>
      </c>
      <c r="I7" s="42"/>
      <c r="J7" s="49"/>
      <c r="K7" s="49"/>
      <c r="L7" s="51"/>
      <c r="M7" s="49"/>
      <c r="N7" s="51"/>
      <c r="O7" s="51"/>
      <c r="P7" s="50">
        <v>0.7</v>
      </c>
      <c r="Q7" s="63" t="e">
        <f>VLOOKUP(B7,#REF!,17,0)/12*H7</f>
        <v>#REF!</v>
      </c>
      <c r="R7" s="64" t="e">
        <f t="shared" si="1"/>
        <v>#REF!</v>
      </c>
      <c r="S7" s="42"/>
      <c r="T7" s="64" t="e">
        <f>VLOOKUP(B7,#REF!,16,0)</f>
        <v>#REF!</v>
      </c>
      <c r="U7" s="42">
        <v>0</v>
      </c>
      <c r="V7" s="65" t="e">
        <f t="shared" si="2"/>
        <v>#REF!</v>
      </c>
      <c r="W7" s="42"/>
      <c r="X7" s="66" t="e">
        <f t="shared" si="0"/>
        <v>#REF!</v>
      </c>
      <c r="Z7" s="27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</row>
    <row r="8" s="23" customFormat="1" ht="15" customHeight="1" spans="1:245">
      <c r="A8" s="23">
        <v>4</v>
      </c>
      <c r="B8" s="41" t="s">
        <v>30</v>
      </c>
      <c r="C8" s="42" t="e">
        <f>VLOOKUP(B8,#REF!,3,0)</f>
        <v>#REF!</v>
      </c>
      <c r="D8" s="43" t="e">
        <f>VLOOKUP(B8,#REF!,7,0)</f>
        <v>#REF!</v>
      </c>
      <c r="E8" s="44" t="e">
        <f>VLOOKUP(B8,#REF!,4,0)</f>
        <v>#REF!</v>
      </c>
      <c r="F8" s="45">
        <v>44561</v>
      </c>
      <c r="G8" s="42">
        <v>250</v>
      </c>
      <c r="H8" s="42">
        <v>12</v>
      </c>
      <c r="I8" s="42"/>
      <c r="J8" s="49"/>
      <c r="K8" s="49"/>
      <c r="L8" s="42"/>
      <c r="M8" s="49"/>
      <c r="N8" s="42"/>
      <c r="O8" s="42"/>
      <c r="P8" s="50">
        <v>0.7</v>
      </c>
      <c r="Q8" s="63" t="e">
        <f>VLOOKUP(B8,#REF!,17,0)</f>
        <v>#REF!</v>
      </c>
      <c r="R8" s="64" t="e">
        <f t="shared" si="1"/>
        <v>#REF!</v>
      </c>
      <c r="S8" s="42"/>
      <c r="T8" s="64" t="e">
        <f>VLOOKUP(B8,#REF!,16,0)</f>
        <v>#REF!</v>
      </c>
      <c r="U8" s="42" t="e">
        <f t="shared" ref="U8:U36" si="3">IF(T8&lt;85,Q8,0)</f>
        <v>#REF!</v>
      </c>
      <c r="V8" s="65" t="e">
        <f t="shared" si="2"/>
        <v>#REF!</v>
      </c>
      <c r="W8" s="42"/>
      <c r="X8" s="66" t="e">
        <f t="shared" si="0"/>
        <v>#REF!</v>
      </c>
      <c r="Z8" s="27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</row>
    <row r="9" s="23" customFormat="1" ht="15" customHeight="1" spans="1:245">
      <c r="A9" s="23">
        <v>5</v>
      </c>
      <c r="B9" s="41" t="s">
        <v>31</v>
      </c>
      <c r="C9" s="42" t="e">
        <f>VLOOKUP(B9,#REF!,3,0)</f>
        <v>#REF!</v>
      </c>
      <c r="D9" s="43" t="e">
        <f>VLOOKUP(B9,#REF!,7,0)</f>
        <v>#REF!</v>
      </c>
      <c r="E9" s="44" t="e">
        <f>VLOOKUP(B9,#REF!,4,0)</f>
        <v>#REF!</v>
      </c>
      <c r="F9" s="45">
        <v>44561</v>
      </c>
      <c r="G9" s="42">
        <v>250</v>
      </c>
      <c r="H9" s="42">
        <v>12</v>
      </c>
      <c r="I9" s="42"/>
      <c r="J9" s="49"/>
      <c r="K9" s="49"/>
      <c r="L9" s="42"/>
      <c r="M9" s="49"/>
      <c r="N9" s="42"/>
      <c r="O9" s="42"/>
      <c r="P9" s="50">
        <v>0.7</v>
      </c>
      <c r="Q9" s="63" t="e">
        <f>VLOOKUP(B9,#REF!,17,0)</f>
        <v>#REF!</v>
      </c>
      <c r="R9" s="64" t="e">
        <f t="shared" si="1"/>
        <v>#REF!</v>
      </c>
      <c r="S9" s="42"/>
      <c r="T9" s="64" t="e">
        <f>VLOOKUP(B9,#REF!,16,0)</f>
        <v>#REF!</v>
      </c>
      <c r="U9" s="42" t="e">
        <f t="shared" si="3"/>
        <v>#REF!</v>
      </c>
      <c r="V9" s="65" t="e">
        <f t="shared" si="2"/>
        <v>#REF!</v>
      </c>
      <c r="W9" s="42"/>
      <c r="X9" s="66" t="e">
        <f t="shared" si="0"/>
        <v>#REF!</v>
      </c>
      <c r="Z9" s="27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</row>
    <row r="10" s="23" customFormat="1" ht="15" customHeight="1" spans="1:245">
      <c r="A10" s="23">
        <v>6</v>
      </c>
      <c r="B10" s="41" t="s">
        <v>32</v>
      </c>
      <c r="C10" s="42" t="e">
        <f>VLOOKUP(B10,#REF!,3,0)</f>
        <v>#REF!</v>
      </c>
      <c r="D10" s="43" t="e">
        <f>VLOOKUP(B10,#REF!,7,0)</f>
        <v>#REF!</v>
      </c>
      <c r="E10" s="44" t="e">
        <f>VLOOKUP(B10,#REF!,4,0)</f>
        <v>#REF!</v>
      </c>
      <c r="F10" s="45">
        <v>44561</v>
      </c>
      <c r="G10" s="42">
        <v>250</v>
      </c>
      <c r="H10" s="42">
        <v>12</v>
      </c>
      <c r="I10" s="42"/>
      <c r="J10" s="49"/>
      <c r="K10" s="49"/>
      <c r="L10" s="42"/>
      <c r="M10" s="49"/>
      <c r="N10" s="42"/>
      <c r="O10" s="42"/>
      <c r="P10" s="50">
        <v>0.7</v>
      </c>
      <c r="Q10" s="63" t="e">
        <f>VLOOKUP(B10,#REF!,17,0)</f>
        <v>#REF!</v>
      </c>
      <c r="R10" s="64" t="e">
        <f t="shared" si="1"/>
        <v>#REF!</v>
      </c>
      <c r="S10" s="42"/>
      <c r="T10" s="64" t="e">
        <f>VLOOKUP(B10,#REF!,16,0)</f>
        <v>#REF!</v>
      </c>
      <c r="U10" s="42" t="e">
        <f t="shared" si="3"/>
        <v>#REF!</v>
      </c>
      <c r="V10" s="65" t="e">
        <f t="shared" si="2"/>
        <v>#REF!</v>
      </c>
      <c r="W10" s="42"/>
      <c r="X10" s="66" t="e">
        <f t="shared" si="0"/>
        <v>#REF!</v>
      </c>
      <c r="Z10" s="27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</row>
    <row r="11" s="23" customFormat="1" ht="15" customHeight="1" spans="1:245">
      <c r="A11" s="23">
        <v>7</v>
      </c>
      <c r="B11" s="41" t="s">
        <v>33</v>
      </c>
      <c r="C11" s="42" t="e">
        <f>VLOOKUP(B11,#REF!,3,0)</f>
        <v>#REF!</v>
      </c>
      <c r="D11" s="43" t="e">
        <f>VLOOKUP(B11,#REF!,7,0)</f>
        <v>#REF!</v>
      </c>
      <c r="E11" s="44" t="e">
        <f>VLOOKUP(B11,#REF!,4,0)</f>
        <v>#REF!</v>
      </c>
      <c r="F11" s="45">
        <v>44561</v>
      </c>
      <c r="G11" s="42"/>
      <c r="H11" s="42">
        <v>2</v>
      </c>
      <c r="I11" s="42"/>
      <c r="J11" s="49"/>
      <c r="K11" s="49"/>
      <c r="L11" s="42"/>
      <c r="M11" s="49"/>
      <c r="N11" s="42"/>
      <c r="O11" s="42"/>
      <c r="P11" s="50">
        <v>0.7</v>
      </c>
      <c r="Q11" s="63" t="e">
        <f>VLOOKUP(B11,#REF!,17,0)/12*H11</f>
        <v>#REF!</v>
      </c>
      <c r="R11" s="64" t="e">
        <f t="shared" si="1"/>
        <v>#REF!</v>
      </c>
      <c r="S11" s="42"/>
      <c r="T11" s="64" t="e">
        <f>VLOOKUP(B11,#REF!,16,0)</f>
        <v>#REF!</v>
      </c>
      <c r="U11" s="42" t="e">
        <f t="shared" si="3"/>
        <v>#REF!</v>
      </c>
      <c r="V11" s="65" t="e">
        <f t="shared" si="2"/>
        <v>#REF!</v>
      </c>
      <c r="W11" s="42"/>
      <c r="X11" s="66" t="e">
        <f t="shared" si="0"/>
        <v>#REF!</v>
      </c>
      <c r="Z11" s="27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</row>
    <row r="12" s="23" customFormat="1" ht="15" customHeight="1" spans="1:245">
      <c r="A12" s="23">
        <v>8</v>
      </c>
      <c r="B12" s="41" t="s">
        <v>34</v>
      </c>
      <c r="C12" s="42" t="e">
        <f>VLOOKUP(B12,#REF!,3,0)</f>
        <v>#REF!</v>
      </c>
      <c r="D12" s="43" t="e">
        <f>VLOOKUP(B12,#REF!,7,0)</f>
        <v>#REF!</v>
      </c>
      <c r="E12" s="44" t="e">
        <f>VLOOKUP(B12,#REF!,4,0)</f>
        <v>#REF!</v>
      </c>
      <c r="F12" s="45">
        <v>44561</v>
      </c>
      <c r="G12" s="42"/>
      <c r="H12" s="42">
        <v>5</v>
      </c>
      <c r="I12" s="42"/>
      <c r="J12" s="49"/>
      <c r="K12" s="49"/>
      <c r="L12" s="42"/>
      <c r="M12" s="49"/>
      <c r="N12" s="42"/>
      <c r="O12" s="42"/>
      <c r="P12" s="50">
        <v>0.7</v>
      </c>
      <c r="Q12" s="63" t="e">
        <f>VLOOKUP(B12,#REF!,17,0)/12*H12</f>
        <v>#REF!</v>
      </c>
      <c r="R12" s="64" t="e">
        <f t="shared" si="1"/>
        <v>#REF!</v>
      </c>
      <c r="S12" s="42"/>
      <c r="T12" s="64" t="e">
        <f>VLOOKUP(B12,#REF!,16,0)</f>
        <v>#REF!</v>
      </c>
      <c r="U12" s="42"/>
      <c r="V12" s="65" t="e">
        <f t="shared" si="2"/>
        <v>#REF!</v>
      </c>
      <c r="W12" s="42"/>
      <c r="X12" s="66" t="e">
        <f t="shared" si="0"/>
        <v>#REF!</v>
      </c>
      <c r="Z12" s="27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  <c r="IJ12" s="24"/>
      <c r="IK12" s="24"/>
    </row>
    <row r="13" s="24" customFormat="1" ht="15" customHeight="1" spans="1:230">
      <c r="A13" s="23">
        <v>9</v>
      </c>
      <c r="B13" s="41" t="s">
        <v>35</v>
      </c>
      <c r="C13" s="42" t="e">
        <f>VLOOKUP(B13,#REF!,3,0)</f>
        <v>#REF!</v>
      </c>
      <c r="D13" s="43" t="e">
        <f>VLOOKUP(B13,#REF!,7,0)</f>
        <v>#REF!</v>
      </c>
      <c r="E13" s="44" t="e">
        <f>VLOOKUP(B13,#REF!,4,0)</f>
        <v>#REF!</v>
      </c>
      <c r="F13" s="45">
        <v>44561</v>
      </c>
      <c r="G13" s="42">
        <v>250</v>
      </c>
      <c r="H13" s="42">
        <v>12</v>
      </c>
      <c r="I13" s="42"/>
      <c r="J13" s="49"/>
      <c r="K13" s="49"/>
      <c r="L13" s="42"/>
      <c r="M13" s="49"/>
      <c r="N13" s="42"/>
      <c r="O13" s="42"/>
      <c r="P13" s="50">
        <v>0.7</v>
      </c>
      <c r="Q13" s="63" t="e">
        <f>VLOOKUP(B13,#REF!,17,0)</f>
        <v>#REF!</v>
      </c>
      <c r="R13" s="64" t="e">
        <f t="shared" si="1"/>
        <v>#REF!</v>
      </c>
      <c r="S13" s="42"/>
      <c r="T13" s="64" t="e">
        <f>VLOOKUP(B13,#REF!,16,0)</f>
        <v>#REF!</v>
      </c>
      <c r="U13" s="42" t="e">
        <f t="shared" si="3"/>
        <v>#REF!</v>
      </c>
      <c r="V13" s="65" t="e">
        <f t="shared" si="2"/>
        <v>#REF!</v>
      </c>
      <c r="W13" s="42"/>
      <c r="X13" s="66" t="e">
        <f t="shared" si="0"/>
        <v>#REF!</v>
      </c>
      <c r="Y13" s="23"/>
      <c r="Z13" s="27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</row>
    <row r="14" s="24" customFormat="1" ht="15" customHeight="1" spans="1:230">
      <c r="A14" s="23">
        <v>10</v>
      </c>
      <c r="B14" s="41" t="s">
        <v>36</v>
      </c>
      <c r="C14" s="42" t="e">
        <f>VLOOKUP(B14,#REF!,3,0)</f>
        <v>#REF!</v>
      </c>
      <c r="D14" s="43" t="e">
        <f>VLOOKUP(B14,#REF!,7,0)</f>
        <v>#REF!</v>
      </c>
      <c r="E14" s="44" t="e">
        <f>VLOOKUP(B14,#REF!,4,0)</f>
        <v>#REF!</v>
      </c>
      <c r="F14" s="45">
        <v>44561</v>
      </c>
      <c r="G14" s="42">
        <v>250</v>
      </c>
      <c r="H14" s="42">
        <v>12</v>
      </c>
      <c r="I14" s="42"/>
      <c r="J14" s="49"/>
      <c r="K14" s="49"/>
      <c r="L14" s="42"/>
      <c r="M14" s="49"/>
      <c r="N14" s="42"/>
      <c r="O14" s="42"/>
      <c r="P14" s="50">
        <v>0.7</v>
      </c>
      <c r="Q14" s="63" t="e">
        <f>VLOOKUP(B14,#REF!,17,0)</f>
        <v>#REF!</v>
      </c>
      <c r="R14" s="64" t="e">
        <f t="shared" si="1"/>
        <v>#REF!</v>
      </c>
      <c r="S14" s="42"/>
      <c r="T14" s="64" t="e">
        <f>VLOOKUP(B14,#REF!,16,0)</f>
        <v>#REF!</v>
      </c>
      <c r="U14" s="42" t="e">
        <f t="shared" si="3"/>
        <v>#REF!</v>
      </c>
      <c r="V14" s="65" t="e">
        <f t="shared" si="2"/>
        <v>#REF!</v>
      </c>
      <c r="W14" s="42"/>
      <c r="X14" s="66" t="e">
        <f t="shared" si="0"/>
        <v>#REF!</v>
      </c>
      <c r="Y14" s="23"/>
      <c r="Z14" s="27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</row>
    <row r="15" s="24" customFormat="1" ht="15" customHeight="1" spans="1:230">
      <c r="A15" s="23">
        <v>11</v>
      </c>
      <c r="B15" s="41" t="s">
        <v>37</v>
      </c>
      <c r="C15" s="42" t="e">
        <f>VLOOKUP(B15,#REF!,3,0)</f>
        <v>#REF!</v>
      </c>
      <c r="D15" s="43" t="e">
        <f>VLOOKUP(B15,#REF!,7,0)</f>
        <v>#REF!</v>
      </c>
      <c r="E15" s="44" t="e">
        <f>VLOOKUP(B15,#REF!,4,0)</f>
        <v>#REF!</v>
      </c>
      <c r="F15" s="45">
        <v>44561</v>
      </c>
      <c r="G15" s="42"/>
      <c r="H15" s="42">
        <v>6</v>
      </c>
      <c r="I15" s="42"/>
      <c r="J15" s="49"/>
      <c r="K15" s="49"/>
      <c r="L15" s="42"/>
      <c r="M15" s="49"/>
      <c r="N15" s="42"/>
      <c r="O15" s="42"/>
      <c r="P15" s="50">
        <v>0.7</v>
      </c>
      <c r="Q15" s="63" t="e">
        <f>VLOOKUP(B15,#REF!,17,0)/12*H15</f>
        <v>#REF!</v>
      </c>
      <c r="R15" s="64" t="e">
        <f t="shared" si="1"/>
        <v>#REF!</v>
      </c>
      <c r="S15" s="42"/>
      <c r="T15" s="64" t="e">
        <f>VLOOKUP(B15,#REF!,16,0)</f>
        <v>#REF!</v>
      </c>
      <c r="U15" s="42" t="e">
        <f t="shared" si="3"/>
        <v>#REF!</v>
      </c>
      <c r="V15" s="65" t="e">
        <f t="shared" si="2"/>
        <v>#REF!</v>
      </c>
      <c r="W15" s="42"/>
      <c r="X15" s="66" t="e">
        <f t="shared" si="0"/>
        <v>#REF!</v>
      </c>
      <c r="Y15" s="23"/>
      <c r="Z15" s="27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</row>
    <row r="16" s="24" customFormat="1" ht="15" customHeight="1" spans="1:230">
      <c r="A16" s="23">
        <v>12</v>
      </c>
      <c r="B16" s="41" t="s">
        <v>38</v>
      </c>
      <c r="C16" s="42" t="e">
        <f>VLOOKUP(B16,#REF!,3,0)</f>
        <v>#REF!</v>
      </c>
      <c r="D16" s="43" t="e">
        <f>VLOOKUP(B16,#REF!,7,0)</f>
        <v>#REF!</v>
      </c>
      <c r="E16" s="44" t="e">
        <f>VLOOKUP(B16,#REF!,4,0)</f>
        <v>#REF!</v>
      </c>
      <c r="F16" s="45">
        <v>44561</v>
      </c>
      <c r="G16" s="42">
        <v>250</v>
      </c>
      <c r="H16" s="42">
        <v>12</v>
      </c>
      <c r="I16" s="42"/>
      <c r="J16" s="49"/>
      <c r="K16" s="49"/>
      <c r="L16" s="42"/>
      <c r="M16" s="49"/>
      <c r="N16" s="42"/>
      <c r="O16" s="42"/>
      <c r="P16" s="50">
        <v>0.7</v>
      </c>
      <c r="Q16" s="63" t="e">
        <f>VLOOKUP(B16,#REF!,17,0)</f>
        <v>#REF!</v>
      </c>
      <c r="R16" s="64" t="e">
        <f t="shared" si="1"/>
        <v>#REF!</v>
      </c>
      <c r="S16" s="42"/>
      <c r="T16" s="64" t="e">
        <f>VLOOKUP(B16,#REF!,16,0)</f>
        <v>#REF!</v>
      </c>
      <c r="U16" s="42" t="e">
        <f t="shared" si="3"/>
        <v>#REF!</v>
      </c>
      <c r="V16" s="65" t="e">
        <f>ROUND(R16/12*H16-S16-U16,2)*8/12</f>
        <v>#REF!</v>
      </c>
      <c r="W16" s="42"/>
      <c r="X16" s="66" t="e">
        <f t="shared" si="0"/>
        <v>#REF!</v>
      </c>
      <c r="Y16" s="23"/>
      <c r="Z16" s="27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</row>
    <row r="17" s="24" customFormat="1" ht="15" customHeight="1" spans="1:230">
      <c r="A17" s="23">
        <v>13</v>
      </c>
      <c r="B17" s="41" t="s">
        <v>39</v>
      </c>
      <c r="C17" s="42" t="e">
        <f>VLOOKUP(B17,#REF!,3,0)</f>
        <v>#REF!</v>
      </c>
      <c r="D17" s="43" t="e">
        <f>VLOOKUP(B17,#REF!,7,0)</f>
        <v>#REF!</v>
      </c>
      <c r="E17" s="44" t="e">
        <f>VLOOKUP(B17,#REF!,4,0)</f>
        <v>#REF!</v>
      </c>
      <c r="F17" s="45">
        <v>44561</v>
      </c>
      <c r="G17" s="42">
        <v>250</v>
      </c>
      <c r="H17" s="42">
        <v>12</v>
      </c>
      <c r="I17" s="42"/>
      <c r="J17" s="49"/>
      <c r="K17" s="49"/>
      <c r="L17" s="42"/>
      <c r="M17" s="49"/>
      <c r="N17" s="42"/>
      <c r="O17" s="42"/>
      <c r="P17" s="50">
        <v>0.7</v>
      </c>
      <c r="Q17" s="63" t="e">
        <f>VLOOKUP(B17,#REF!,17,0)</f>
        <v>#REF!</v>
      </c>
      <c r="R17" s="64" t="e">
        <f t="shared" si="1"/>
        <v>#REF!</v>
      </c>
      <c r="S17" s="42"/>
      <c r="T17" s="64" t="e">
        <f>VLOOKUP(B17,#REF!,16,0)</f>
        <v>#REF!</v>
      </c>
      <c r="U17" s="42" t="e">
        <f t="shared" si="3"/>
        <v>#REF!</v>
      </c>
      <c r="V17" s="65" t="e">
        <f t="shared" si="2"/>
        <v>#REF!</v>
      </c>
      <c r="W17" s="42"/>
      <c r="X17" s="66" t="e">
        <f t="shared" si="0"/>
        <v>#REF!</v>
      </c>
      <c r="Y17" s="23"/>
      <c r="Z17" s="27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</row>
    <row r="18" s="24" customFormat="1" ht="15" customHeight="1" spans="1:230">
      <c r="A18" s="23">
        <v>14</v>
      </c>
      <c r="B18" s="41" t="s">
        <v>40</v>
      </c>
      <c r="C18" s="42" t="e">
        <f>VLOOKUP(B18,#REF!,3,0)</f>
        <v>#REF!</v>
      </c>
      <c r="D18" s="43" t="e">
        <f>VLOOKUP(B18,#REF!,7,0)</f>
        <v>#REF!</v>
      </c>
      <c r="E18" s="44" t="e">
        <f>VLOOKUP(B18,#REF!,4,0)</f>
        <v>#REF!</v>
      </c>
      <c r="F18" s="45">
        <v>44561</v>
      </c>
      <c r="G18" s="42"/>
      <c r="H18" s="42">
        <v>10</v>
      </c>
      <c r="I18" s="42"/>
      <c r="J18" s="49"/>
      <c r="K18" s="49"/>
      <c r="L18" s="42"/>
      <c r="M18" s="49"/>
      <c r="N18" s="42"/>
      <c r="O18" s="42"/>
      <c r="P18" s="50">
        <v>0.7</v>
      </c>
      <c r="Q18" s="63" t="e">
        <f>VLOOKUP(B18,#REF!,17,0)/12*H18</f>
        <v>#REF!</v>
      </c>
      <c r="R18" s="64" t="e">
        <f t="shared" si="1"/>
        <v>#REF!</v>
      </c>
      <c r="S18" s="42"/>
      <c r="T18" s="64" t="e">
        <f>VLOOKUP(B18,#REF!,16,0)</f>
        <v>#REF!</v>
      </c>
      <c r="U18" s="42" t="e">
        <f t="shared" si="3"/>
        <v>#REF!</v>
      </c>
      <c r="V18" s="65" t="e">
        <f t="shared" si="2"/>
        <v>#REF!</v>
      </c>
      <c r="W18" s="42"/>
      <c r="X18" s="66" t="e">
        <f t="shared" si="0"/>
        <v>#REF!</v>
      </c>
      <c r="Y18" s="23"/>
      <c r="Z18" s="27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</row>
    <row r="19" s="24" customFormat="1" ht="15" customHeight="1" spans="1:230">
      <c r="A19" s="23">
        <v>15</v>
      </c>
      <c r="B19" s="41" t="s">
        <v>41</v>
      </c>
      <c r="C19" s="42" t="e">
        <f>VLOOKUP(B19,#REF!,3,0)</f>
        <v>#REF!</v>
      </c>
      <c r="D19" s="43" t="e">
        <f>VLOOKUP(B19,#REF!,7,0)</f>
        <v>#REF!</v>
      </c>
      <c r="E19" s="44" t="e">
        <f>VLOOKUP(B19,#REF!,4,0)</f>
        <v>#REF!</v>
      </c>
      <c r="F19" s="45">
        <v>44561</v>
      </c>
      <c r="G19" s="42">
        <v>250</v>
      </c>
      <c r="H19" s="42">
        <v>12</v>
      </c>
      <c r="I19" s="42"/>
      <c r="J19" s="49"/>
      <c r="K19" s="49"/>
      <c r="L19" s="42"/>
      <c r="M19" s="49"/>
      <c r="N19" s="42"/>
      <c r="O19" s="42"/>
      <c r="P19" s="50">
        <v>0.7</v>
      </c>
      <c r="Q19" s="63" t="e">
        <f>VLOOKUP(B19,#REF!,17,0)</f>
        <v>#REF!</v>
      </c>
      <c r="R19" s="64" t="e">
        <f t="shared" si="1"/>
        <v>#REF!</v>
      </c>
      <c r="S19" s="42"/>
      <c r="T19" s="64" t="e">
        <f>VLOOKUP(B19,#REF!,16,0)</f>
        <v>#REF!</v>
      </c>
      <c r="U19" s="42" t="e">
        <f t="shared" si="3"/>
        <v>#REF!</v>
      </c>
      <c r="V19" s="65" t="e">
        <f t="shared" si="2"/>
        <v>#REF!</v>
      </c>
      <c r="W19" s="42"/>
      <c r="X19" s="66" t="e">
        <f t="shared" si="0"/>
        <v>#REF!</v>
      </c>
      <c r="Y19" s="23"/>
      <c r="Z19" s="27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</row>
    <row r="20" s="24" customFormat="1" ht="15" customHeight="1" spans="1:230">
      <c r="A20" s="23">
        <v>16</v>
      </c>
      <c r="B20" s="41" t="s">
        <v>42</v>
      </c>
      <c r="C20" s="42" t="e">
        <f>VLOOKUP(B20,#REF!,3,0)</f>
        <v>#REF!</v>
      </c>
      <c r="D20" s="43" t="e">
        <f>VLOOKUP(B20,#REF!,7,0)</f>
        <v>#REF!</v>
      </c>
      <c r="E20" s="44" t="e">
        <f>VLOOKUP(B20,#REF!,4,0)</f>
        <v>#REF!</v>
      </c>
      <c r="F20" s="45">
        <v>44561</v>
      </c>
      <c r="G20" s="42">
        <v>250</v>
      </c>
      <c r="H20" s="42">
        <v>12</v>
      </c>
      <c r="I20" s="42"/>
      <c r="J20" s="49"/>
      <c r="K20" s="49"/>
      <c r="L20" s="42"/>
      <c r="M20" s="49"/>
      <c r="N20" s="42"/>
      <c r="O20" s="42"/>
      <c r="P20" s="50">
        <v>0.7</v>
      </c>
      <c r="Q20" s="63" t="e">
        <f>VLOOKUP(B20,#REF!,17,0)</f>
        <v>#REF!</v>
      </c>
      <c r="R20" s="64" t="e">
        <f t="shared" si="1"/>
        <v>#REF!</v>
      </c>
      <c r="S20" s="42"/>
      <c r="T20" s="64" t="e">
        <f>VLOOKUP(B20,#REF!,16,0)</f>
        <v>#REF!</v>
      </c>
      <c r="U20" s="42" t="e">
        <f t="shared" si="3"/>
        <v>#REF!</v>
      </c>
      <c r="V20" s="65" t="e">
        <f t="shared" si="2"/>
        <v>#REF!</v>
      </c>
      <c r="W20" s="42"/>
      <c r="X20" s="66" t="e">
        <f t="shared" si="0"/>
        <v>#REF!</v>
      </c>
      <c r="Y20" s="23"/>
      <c r="Z20" s="27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</row>
    <row r="21" s="24" customFormat="1" ht="15" customHeight="1" spans="1:230">
      <c r="A21" s="23">
        <v>17</v>
      </c>
      <c r="B21" s="41" t="s">
        <v>43</v>
      </c>
      <c r="C21" s="42" t="e">
        <f>VLOOKUP(B21,#REF!,3,0)</f>
        <v>#REF!</v>
      </c>
      <c r="D21" s="43" t="e">
        <f>VLOOKUP(B21,#REF!,7,0)</f>
        <v>#REF!</v>
      </c>
      <c r="E21" s="44" t="e">
        <f>VLOOKUP(B21,#REF!,4,0)</f>
        <v>#REF!</v>
      </c>
      <c r="F21" s="45">
        <v>44561</v>
      </c>
      <c r="G21" s="42"/>
      <c r="H21" s="42">
        <v>2</v>
      </c>
      <c r="I21" s="42"/>
      <c r="J21" s="49"/>
      <c r="K21" s="49"/>
      <c r="L21" s="42"/>
      <c r="M21" s="49"/>
      <c r="N21" s="42"/>
      <c r="O21" s="42"/>
      <c r="P21" s="50">
        <v>0.7</v>
      </c>
      <c r="Q21" s="63" t="e">
        <f>VLOOKUP(B21,#REF!,17,0)/12*H21</f>
        <v>#REF!</v>
      </c>
      <c r="R21" s="64" t="e">
        <f t="shared" si="1"/>
        <v>#REF!</v>
      </c>
      <c r="S21" s="42"/>
      <c r="T21" s="64" t="e">
        <f>VLOOKUP(B21,#REF!,16,0)</f>
        <v>#REF!</v>
      </c>
      <c r="U21" s="42" t="e">
        <f t="shared" si="3"/>
        <v>#REF!</v>
      </c>
      <c r="V21" s="65" t="e">
        <f t="shared" si="2"/>
        <v>#REF!</v>
      </c>
      <c r="W21" s="42"/>
      <c r="X21" s="66" t="e">
        <f t="shared" si="0"/>
        <v>#REF!</v>
      </c>
      <c r="Y21" s="23"/>
      <c r="Z21" s="27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</row>
    <row r="22" s="24" customFormat="1" ht="15" customHeight="1" spans="1:230">
      <c r="A22" s="23">
        <v>18</v>
      </c>
      <c r="B22" s="41" t="s">
        <v>44</v>
      </c>
      <c r="C22" s="42" t="e">
        <f>VLOOKUP(B22,#REF!,3,0)</f>
        <v>#REF!</v>
      </c>
      <c r="D22" s="43" t="e">
        <f>VLOOKUP(B22,#REF!,7,0)</f>
        <v>#REF!</v>
      </c>
      <c r="E22" s="44" t="e">
        <f>VLOOKUP(B22,#REF!,4,0)</f>
        <v>#REF!</v>
      </c>
      <c r="F22" s="45">
        <v>44561</v>
      </c>
      <c r="G22" s="42"/>
      <c r="H22" s="42">
        <v>5</v>
      </c>
      <c r="I22" s="42"/>
      <c r="J22" s="49"/>
      <c r="K22" s="49"/>
      <c r="L22" s="42"/>
      <c r="M22" s="49"/>
      <c r="N22" s="42"/>
      <c r="O22" s="42"/>
      <c r="P22" s="50">
        <v>0.7</v>
      </c>
      <c r="Q22" s="63" t="e">
        <f>VLOOKUP(B22,#REF!,17,0)/12*H22</f>
        <v>#REF!</v>
      </c>
      <c r="R22" s="64" t="e">
        <f t="shared" si="1"/>
        <v>#REF!</v>
      </c>
      <c r="S22" s="42"/>
      <c r="T22" s="64" t="e">
        <f>VLOOKUP(B22,#REF!,16,0)</f>
        <v>#REF!</v>
      </c>
      <c r="U22" s="42" t="e">
        <f t="shared" si="3"/>
        <v>#REF!</v>
      </c>
      <c r="V22" s="65" t="e">
        <f t="shared" si="2"/>
        <v>#REF!</v>
      </c>
      <c r="W22" s="42"/>
      <c r="X22" s="66" t="e">
        <f t="shared" si="0"/>
        <v>#REF!</v>
      </c>
      <c r="Y22" s="23"/>
      <c r="Z22" s="27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</row>
    <row r="23" s="24" customFormat="1" ht="15" customHeight="1" spans="1:230">
      <c r="A23" s="23">
        <v>19</v>
      </c>
      <c r="B23" s="41" t="s">
        <v>45</v>
      </c>
      <c r="C23" s="42" t="e">
        <f>VLOOKUP(B23,#REF!,3,0)</f>
        <v>#REF!</v>
      </c>
      <c r="D23" s="43" t="e">
        <f>VLOOKUP(B23,#REF!,7,0)</f>
        <v>#REF!</v>
      </c>
      <c r="E23" s="44" t="e">
        <f>VLOOKUP(B23,#REF!,4,0)</f>
        <v>#REF!</v>
      </c>
      <c r="F23" s="45">
        <v>44561</v>
      </c>
      <c r="G23" s="42"/>
      <c r="H23" s="42">
        <v>9</v>
      </c>
      <c r="I23" s="42"/>
      <c r="J23" s="49"/>
      <c r="K23" s="49"/>
      <c r="L23" s="42"/>
      <c r="M23" s="49"/>
      <c r="N23" s="42"/>
      <c r="O23" s="42"/>
      <c r="P23" s="50">
        <v>0.7</v>
      </c>
      <c r="Q23" s="63" t="e">
        <f>VLOOKUP(B23,#REF!,17,0)/12*H23</f>
        <v>#REF!</v>
      </c>
      <c r="R23" s="64" t="e">
        <f t="shared" si="1"/>
        <v>#REF!</v>
      </c>
      <c r="S23" s="42"/>
      <c r="T23" s="64" t="e">
        <f>VLOOKUP(B23,#REF!,16,0)</f>
        <v>#REF!</v>
      </c>
      <c r="U23" s="42" t="e">
        <f t="shared" si="3"/>
        <v>#REF!</v>
      </c>
      <c r="V23" s="65" t="e">
        <f t="shared" si="2"/>
        <v>#REF!</v>
      </c>
      <c r="W23" s="42"/>
      <c r="X23" s="66" t="e">
        <f t="shared" si="0"/>
        <v>#REF!</v>
      </c>
      <c r="Y23" s="23"/>
      <c r="Z23" s="27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</row>
    <row r="24" s="24" customFormat="1" ht="15" customHeight="1" spans="1:230">
      <c r="A24" s="23">
        <v>20</v>
      </c>
      <c r="B24" s="41" t="s">
        <v>46</v>
      </c>
      <c r="C24" s="42" t="e">
        <f>VLOOKUP(B24,#REF!,3,0)</f>
        <v>#REF!</v>
      </c>
      <c r="D24" s="43" t="e">
        <f>VLOOKUP(B24,#REF!,7,0)</f>
        <v>#REF!</v>
      </c>
      <c r="E24" s="44" t="e">
        <f>VLOOKUP(B24,#REF!,4,0)</f>
        <v>#REF!</v>
      </c>
      <c r="F24" s="45">
        <v>44561</v>
      </c>
      <c r="G24" s="42"/>
      <c r="H24" s="42">
        <v>2</v>
      </c>
      <c r="I24" s="42"/>
      <c r="J24" s="49"/>
      <c r="K24" s="49"/>
      <c r="L24" s="42"/>
      <c r="M24" s="49"/>
      <c r="N24" s="42"/>
      <c r="O24" s="42"/>
      <c r="P24" s="50">
        <v>0.7</v>
      </c>
      <c r="Q24" s="63" t="e">
        <f>VLOOKUP(B24,#REF!,17,0)/12*H24</f>
        <v>#REF!</v>
      </c>
      <c r="R24" s="64" t="e">
        <f t="shared" si="1"/>
        <v>#REF!</v>
      </c>
      <c r="S24" s="42"/>
      <c r="T24" s="64" t="e">
        <f>VLOOKUP(B24,#REF!,16,0)</f>
        <v>#REF!</v>
      </c>
      <c r="U24" s="42" t="e">
        <f t="shared" si="3"/>
        <v>#REF!</v>
      </c>
      <c r="V24" s="65" t="e">
        <f t="shared" si="2"/>
        <v>#REF!</v>
      </c>
      <c r="W24" s="42"/>
      <c r="X24" s="66" t="e">
        <f t="shared" si="0"/>
        <v>#REF!</v>
      </c>
      <c r="Y24" s="23"/>
      <c r="Z24" s="27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</row>
    <row r="25" s="24" customFormat="1" ht="15" customHeight="1" spans="1:230">
      <c r="A25" s="23">
        <v>21</v>
      </c>
      <c r="B25" s="41" t="s">
        <v>47</v>
      </c>
      <c r="C25" s="42" t="e">
        <f>VLOOKUP(B25,#REF!,3,0)</f>
        <v>#REF!</v>
      </c>
      <c r="D25" s="43" t="e">
        <f>VLOOKUP(B25,#REF!,7,0)</f>
        <v>#REF!</v>
      </c>
      <c r="E25" s="44" t="e">
        <f>VLOOKUP(B25,#REF!,4,0)</f>
        <v>#REF!</v>
      </c>
      <c r="F25" s="45">
        <v>44561</v>
      </c>
      <c r="G25" s="42"/>
      <c r="H25" s="42">
        <v>9</v>
      </c>
      <c r="I25" s="42"/>
      <c r="J25" s="49"/>
      <c r="K25" s="49"/>
      <c r="L25" s="42"/>
      <c r="M25" s="49"/>
      <c r="N25" s="42"/>
      <c r="O25" s="42"/>
      <c r="P25" s="50">
        <v>0.7</v>
      </c>
      <c r="Q25" s="63" t="e">
        <f>VLOOKUP(B25,#REF!,17,0)/12*H25</f>
        <v>#REF!</v>
      </c>
      <c r="R25" s="64" t="e">
        <f t="shared" si="1"/>
        <v>#REF!</v>
      </c>
      <c r="S25" s="42"/>
      <c r="T25" s="64" t="e">
        <f>VLOOKUP(B25,#REF!,16,0)</f>
        <v>#REF!</v>
      </c>
      <c r="U25" s="42" t="e">
        <f t="shared" si="3"/>
        <v>#REF!</v>
      </c>
      <c r="V25" s="65" t="e">
        <f t="shared" si="2"/>
        <v>#REF!</v>
      </c>
      <c r="W25" s="42"/>
      <c r="X25" s="66" t="e">
        <f t="shared" si="0"/>
        <v>#REF!</v>
      </c>
      <c r="Y25" s="23"/>
      <c r="Z25" s="27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</row>
    <row r="26" s="24" customFormat="1" ht="15" customHeight="1" spans="1:230">
      <c r="A26" s="23">
        <v>22</v>
      </c>
      <c r="B26" s="41" t="s">
        <v>48</v>
      </c>
      <c r="C26" s="42" t="e">
        <f>VLOOKUP(B26,#REF!,3,0)</f>
        <v>#REF!</v>
      </c>
      <c r="D26" s="43" t="e">
        <f>VLOOKUP(B26,#REF!,7,0)</f>
        <v>#REF!</v>
      </c>
      <c r="E26" s="44" t="e">
        <f>VLOOKUP(B26,#REF!,4,0)</f>
        <v>#REF!</v>
      </c>
      <c r="F26" s="45">
        <v>44561</v>
      </c>
      <c r="G26" s="42"/>
      <c r="H26" s="42">
        <v>10</v>
      </c>
      <c r="I26" s="42"/>
      <c r="J26" s="49"/>
      <c r="K26" s="49"/>
      <c r="L26" s="42"/>
      <c r="M26" s="49"/>
      <c r="N26" s="42"/>
      <c r="O26" s="42"/>
      <c r="P26" s="50">
        <v>0.7</v>
      </c>
      <c r="Q26" s="63" t="e">
        <f>VLOOKUP(B26,#REF!,17,0)/12*H26</f>
        <v>#REF!</v>
      </c>
      <c r="R26" s="64" t="e">
        <f t="shared" si="1"/>
        <v>#REF!</v>
      </c>
      <c r="S26" s="42"/>
      <c r="T26" s="64" t="e">
        <f>VLOOKUP(B26,#REF!,16,0)</f>
        <v>#REF!</v>
      </c>
      <c r="U26" s="42" t="e">
        <f t="shared" si="3"/>
        <v>#REF!</v>
      </c>
      <c r="V26" s="65" t="e">
        <f t="shared" si="2"/>
        <v>#REF!</v>
      </c>
      <c r="W26" s="42"/>
      <c r="X26" s="66" t="e">
        <f t="shared" si="0"/>
        <v>#REF!</v>
      </c>
      <c r="Y26" s="23"/>
      <c r="Z26" s="27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</row>
    <row r="27" s="24" customFormat="1" ht="15" customHeight="1" spans="1:230">
      <c r="A27" s="23">
        <v>23</v>
      </c>
      <c r="B27" s="41" t="s">
        <v>49</v>
      </c>
      <c r="C27" s="42" t="e">
        <f>VLOOKUP(B27,#REF!,3,0)</f>
        <v>#REF!</v>
      </c>
      <c r="D27" s="43" t="e">
        <f>VLOOKUP(B27,#REF!,7,0)</f>
        <v>#REF!</v>
      </c>
      <c r="E27" s="44" t="e">
        <f>VLOOKUP(B27,#REF!,4,0)</f>
        <v>#REF!</v>
      </c>
      <c r="F27" s="45">
        <v>44561</v>
      </c>
      <c r="G27" s="42"/>
      <c r="H27" s="42">
        <v>10</v>
      </c>
      <c r="I27" s="42"/>
      <c r="J27" s="49"/>
      <c r="K27" s="49"/>
      <c r="L27" s="42"/>
      <c r="M27" s="49"/>
      <c r="N27" s="42"/>
      <c r="O27" s="42"/>
      <c r="P27" s="50">
        <v>0.7</v>
      </c>
      <c r="Q27" s="63" t="e">
        <f>VLOOKUP(B27,#REF!,17,0)/12*H27</f>
        <v>#REF!</v>
      </c>
      <c r="R27" s="64" t="e">
        <f t="shared" si="1"/>
        <v>#REF!</v>
      </c>
      <c r="S27" s="42"/>
      <c r="T27" s="64" t="e">
        <f>VLOOKUP(B27,#REF!,16,0)</f>
        <v>#REF!</v>
      </c>
      <c r="U27" s="42" t="e">
        <f t="shared" si="3"/>
        <v>#REF!</v>
      </c>
      <c r="V27" s="65" t="e">
        <f t="shared" si="2"/>
        <v>#REF!</v>
      </c>
      <c r="W27" s="42"/>
      <c r="X27" s="66" t="e">
        <f t="shared" si="0"/>
        <v>#REF!</v>
      </c>
      <c r="Y27" s="23"/>
      <c r="Z27" s="27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</row>
    <row r="28" s="24" customFormat="1" ht="15" customHeight="1" spans="1:230">
      <c r="A28" s="23">
        <v>24</v>
      </c>
      <c r="B28" s="41" t="s">
        <v>50</v>
      </c>
      <c r="C28" s="42" t="e">
        <f>VLOOKUP(B28,#REF!,3,0)</f>
        <v>#REF!</v>
      </c>
      <c r="D28" s="43" t="e">
        <f>VLOOKUP(B28,#REF!,7,0)</f>
        <v>#REF!</v>
      </c>
      <c r="E28" s="44" t="e">
        <f>VLOOKUP(B28,#REF!,4,0)</f>
        <v>#REF!</v>
      </c>
      <c r="F28" s="45">
        <v>44561</v>
      </c>
      <c r="G28" s="42"/>
      <c r="H28" s="42">
        <v>6</v>
      </c>
      <c r="I28" s="42"/>
      <c r="J28" s="49"/>
      <c r="K28" s="49"/>
      <c r="L28" s="42"/>
      <c r="M28" s="49"/>
      <c r="N28" s="42"/>
      <c r="O28" s="42"/>
      <c r="P28" s="50">
        <v>0.7</v>
      </c>
      <c r="Q28" s="63" t="e">
        <f>VLOOKUP(B28,#REF!,17,0)/12*H28</f>
        <v>#REF!</v>
      </c>
      <c r="R28" s="64" t="e">
        <f t="shared" si="1"/>
        <v>#REF!</v>
      </c>
      <c r="S28" s="42"/>
      <c r="T28" s="64" t="e">
        <f>VLOOKUP(B28,#REF!,16,0)</f>
        <v>#REF!</v>
      </c>
      <c r="U28" s="42" t="e">
        <f t="shared" si="3"/>
        <v>#REF!</v>
      </c>
      <c r="V28" s="65" t="e">
        <f t="shared" si="2"/>
        <v>#REF!</v>
      </c>
      <c r="W28" s="42"/>
      <c r="X28" s="66" t="e">
        <f t="shared" si="0"/>
        <v>#REF!</v>
      </c>
      <c r="Y28" s="23"/>
      <c r="Z28" s="27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</row>
    <row r="29" s="24" customFormat="1" ht="15" customHeight="1" spans="1:230">
      <c r="A29" s="23">
        <v>25</v>
      </c>
      <c r="B29" s="41" t="s">
        <v>51</v>
      </c>
      <c r="C29" s="42" t="e">
        <f>VLOOKUP(B29,#REF!,3,0)</f>
        <v>#REF!</v>
      </c>
      <c r="D29" s="43" t="e">
        <f>VLOOKUP(B29,#REF!,7,0)</f>
        <v>#REF!</v>
      </c>
      <c r="E29" s="44" t="e">
        <f>VLOOKUP(B29,#REF!,4,0)</f>
        <v>#REF!</v>
      </c>
      <c r="F29" s="45">
        <v>44561</v>
      </c>
      <c r="G29" s="42"/>
      <c r="H29" s="42">
        <v>5</v>
      </c>
      <c r="I29" s="42"/>
      <c r="J29" s="49"/>
      <c r="K29" s="49"/>
      <c r="L29" s="42"/>
      <c r="M29" s="49"/>
      <c r="N29" s="42"/>
      <c r="O29" s="42"/>
      <c r="P29" s="50">
        <v>0.7</v>
      </c>
      <c r="Q29" s="63" t="e">
        <f>VLOOKUP(B29,#REF!,17,0)/12*H29</f>
        <v>#REF!</v>
      </c>
      <c r="R29" s="64" t="e">
        <f t="shared" si="1"/>
        <v>#REF!</v>
      </c>
      <c r="S29" s="42"/>
      <c r="T29" s="64" t="e">
        <f>VLOOKUP(B29,#REF!,16,0)</f>
        <v>#REF!</v>
      </c>
      <c r="U29" s="42" t="e">
        <f t="shared" si="3"/>
        <v>#REF!</v>
      </c>
      <c r="V29" s="65" t="e">
        <f t="shared" si="2"/>
        <v>#REF!</v>
      </c>
      <c r="W29" s="42"/>
      <c r="X29" s="66" t="e">
        <f t="shared" si="0"/>
        <v>#REF!</v>
      </c>
      <c r="Y29" s="23"/>
      <c r="Z29" s="27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</row>
    <row r="30" s="24" customFormat="1" ht="15" customHeight="1" spans="1:230">
      <c r="A30" s="23">
        <v>26</v>
      </c>
      <c r="B30" s="41" t="s">
        <v>52</v>
      </c>
      <c r="C30" s="42" t="e">
        <f>VLOOKUP(B30,#REF!,3,0)</f>
        <v>#REF!</v>
      </c>
      <c r="D30" s="43" t="e">
        <f>VLOOKUP(B30,#REF!,7,0)</f>
        <v>#REF!</v>
      </c>
      <c r="E30" s="44" t="e">
        <f>VLOOKUP(B30,#REF!,4,0)</f>
        <v>#REF!</v>
      </c>
      <c r="F30" s="45">
        <v>44561</v>
      </c>
      <c r="G30" s="42"/>
      <c r="H30" s="42">
        <v>6</v>
      </c>
      <c r="I30" s="42"/>
      <c r="J30" s="49"/>
      <c r="K30" s="49"/>
      <c r="L30" s="42"/>
      <c r="M30" s="49"/>
      <c r="N30" s="42"/>
      <c r="O30" s="42"/>
      <c r="P30" s="50">
        <v>0.7</v>
      </c>
      <c r="Q30" s="63" t="e">
        <f>VLOOKUP(B30,#REF!,17,0)/12*H30</f>
        <v>#REF!</v>
      </c>
      <c r="R30" s="64" t="e">
        <f t="shared" si="1"/>
        <v>#REF!</v>
      </c>
      <c r="S30" s="42"/>
      <c r="T30" s="64" t="e">
        <f>VLOOKUP(B30,#REF!,16,0)</f>
        <v>#REF!</v>
      </c>
      <c r="U30" s="42"/>
      <c r="V30" s="65" t="e">
        <f t="shared" si="2"/>
        <v>#REF!</v>
      </c>
      <c r="W30" s="42"/>
      <c r="X30" s="66"/>
      <c r="Y30" s="23"/>
      <c r="Z30" s="27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</row>
    <row r="31" s="24" customFormat="1" ht="15" customHeight="1" spans="1:230">
      <c r="A31" s="23">
        <v>27</v>
      </c>
      <c r="B31" s="41" t="s">
        <v>53</v>
      </c>
      <c r="C31" s="42" t="e">
        <f>VLOOKUP(B31,#REF!,3,0)</f>
        <v>#REF!</v>
      </c>
      <c r="D31" s="43" t="e">
        <f>VLOOKUP(B31,#REF!,7,0)</f>
        <v>#REF!</v>
      </c>
      <c r="E31" s="44" t="e">
        <f>VLOOKUP(B31,#REF!,4,0)</f>
        <v>#REF!</v>
      </c>
      <c r="F31" s="45">
        <v>44561</v>
      </c>
      <c r="G31" s="42">
        <v>250</v>
      </c>
      <c r="H31" s="42">
        <v>12</v>
      </c>
      <c r="I31" s="42"/>
      <c r="J31" s="49"/>
      <c r="K31" s="49"/>
      <c r="L31" s="42"/>
      <c r="M31" s="49"/>
      <c r="N31" s="42"/>
      <c r="O31" s="42"/>
      <c r="P31" s="50">
        <v>0.7</v>
      </c>
      <c r="Q31" s="63" t="e">
        <f>VLOOKUP(B31,#REF!,17,0)</f>
        <v>#REF!</v>
      </c>
      <c r="R31" s="64" t="e">
        <f t="shared" si="1"/>
        <v>#REF!</v>
      </c>
      <c r="S31" s="42"/>
      <c r="T31" s="64" t="e">
        <f>VLOOKUP(B31,#REF!,16,0)</f>
        <v>#REF!</v>
      </c>
      <c r="U31" s="42" t="e">
        <f>IF(T31&lt;85,Q31,0)</f>
        <v>#REF!</v>
      </c>
      <c r="V31" s="65" t="e">
        <f t="shared" si="2"/>
        <v>#REF!</v>
      </c>
      <c r="W31" s="42"/>
      <c r="X31" s="66" t="e">
        <f t="shared" ref="X31:X36" si="4">ROUND(V31-W31,2)</f>
        <v>#REF!</v>
      </c>
      <c r="Y31" s="23"/>
      <c r="Z31" s="27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</row>
    <row r="32" s="24" customFormat="1" ht="15" customHeight="1" spans="1:230">
      <c r="A32" s="23">
        <v>28</v>
      </c>
      <c r="B32" s="41" t="s">
        <v>54</v>
      </c>
      <c r="C32" s="42" t="e">
        <f>VLOOKUP(B32,#REF!,3,0)</f>
        <v>#REF!</v>
      </c>
      <c r="D32" s="43" t="e">
        <f>VLOOKUP(B32,#REF!,7,0)</f>
        <v>#REF!</v>
      </c>
      <c r="E32" s="44" t="e">
        <f>VLOOKUP(B32,#REF!,4,0)</f>
        <v>#REF!</v>
      </c>
      <c r="F32" s="45">
        <v>44561</v>
      </c>
      <c r="G32" s="42"/>
      <c r="H32" s="42">
        <v>10</v>
      </c>
      <c r="I32" s="42"/>
      <c r="J32" s="49"/>
      <c r="K32" s="49"/>
      <c r="L32" s="42"/>
      <c r="M32" s="49"/>
      <c r="N32" s="42"/>
      <c r="O32" s="42"/>
      <c r="P32" s="50">
        <v>0.7</v>
      </c>
      <c r="Q32" s="63" t="e">
        <f>VLOOKUP(B32,#REF!,17,0)/12*H32</f>
        <v>#REF!</v>
      </c>
      <c r="R32" s="64" t="e">
        <f t="shared" si="1"/>
        <v>#REF!</v>
      </c>
      <c r="S32" s="42"/>
      <c r="T32" s="64" t="e">
        <f>VLOOKUP(B32,#REF!,16,0)</f>
        <v>#REF!</v>
      </c>
      <c r="U32" s="42" t="e">
        <f>IF(T32&lt;85,Q32,0)</f>
        <v>#REF!</v>
      </c>
      <c r="V32" s="65" t="e">
        <f t="shared" si="2"/>
        <v>#REF!</v>
      </c>
      <c r="W32" s="42"/>
      <c r="X32" s="66" t="e">
        <f t="shared" si="4"/>
        <v>#REF!</v>
      </c>
      <c r="Y32" s="23"/>
      <c r="Z32" s="27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</row>
    <row r="33" s="24" customFormat="1" ht="15" customHeight="1" spans="1:230">
      <c r="A33" s="23">
        <v>29</v>
      </c>
      <c r="B33" s="41" t="s">
        <v>55</v>
      </c>
      <c r="C33" s="42" t="e">
        <f>VLOOKUP(B33,#REF!,3,0)</f>
        <v>#REF!</v>
      </c>
      <c r="D33" s="43" t="e">
        <f>VLOOKUP(B33,#REF!,7,0)</f>
        <v>#REF!</v>
      </c>
      <c r="E33" s="44" t="e">
        <f>VLOOKUP(B33,#REF!,4,0)</f>
        <v>#REF!</v>
      </c>
      <c r="F33" s="45">
        <v>44561</v>
      </c>
      <c r="G33" s="42"/>
      <c r="H33" s="42">
        <v>6</v>
      </c>
      <c r="I33" s="42"/>
      <c r="J33" s="49"/>
      <c r="K33" s="49"/>
      <c r="L33" s="42"/>
      <c r="M33" s="49"/>
      <c r="N33" s="42"/>
      <c r="O33" s="42"/>
      <c r="P33" s="50">
        <v>0.7</v>
      </c>
      <c r="Q33" s="63" t="e">
        <f>VLOOKUP(B33,#REF!,17,0)/12*H33</f>
        <v>#REF!</v>
      </c>
      <c r="R33" s="64" t="e">
        <f t="shared" si="1"/>
        <v>#REF!</v>
      </c>
      <c r="S33" s="42"/>
      <c r="T33" s="64" t="e">
        <f>VLOOKUP(B33,#REF!,16,0)</f>
        <v>#REF!</v>
      </c>
      <c r="U33" s="42" t="e">
        <f>IF(T33&lt;85,Q33,0)</f>
        <v>#REF!</v>
      </c>
      <c r="V33" s="65" t="e">
        <f t="shared" si="2"/>
        <v>#REF!</v>
      </c>
      <c r="W33" s="42"/>
      <c r="X33" s="66" t="e">
        <f t="shared" si="4"/>
        <v>#REF!</v>
      </c>
      <c r="Y33" s="23"/>
      <c r="Z33" s="27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</row>
    <row r="34" s="24" customFormat="1" ht="15" customHeight="1" spans="1:230">
      <c r="A34" s="23">
        <v>30</v>
      </c>
      <c r="B34" s="41" t="s">
        <v>56</v>
      </c>
      <c r="C34" s="42" t="e">
        <f>VLOOKUP(B34,#REF!,3,0)</f>
        <v>#REF!</v>
      </c>
      <c r="D34" s="43" t="e">
        <f>VLOOKUP(B34,#REF!,7,0)</f>
        <v>#REF!</v>
      </c>
      <c r="E34" s="44" t="e">
        <f>VLOOKUP(B34,#REF!,4,0)</f>
        <v>#REF!</v>
      </c>
      <c r="F34" s="45">
        <v>44561</v>
      </c>
      <c r="G34" s="42"/>
      <c r="H34" s="42">
        <v>12</v>
      </c>
      <c r="I34" s="42"/>
      <c r="J34" s="49"/>
      <c r="K34" s="49"/>
      <c r="L34" s="42"/>
      <c r="M34" s="49"/>
      <c r="N34" s="42"/>
      <c r="O34" s="42"/>
      <c r="P34" s="50">
        <v>0.7</v>
      </c>
      <c r="Q34" s="63" t="e">
        <f>VLOOKUP(B34,#REF!,17,0)/12*H34</f>
        <v>#REF!</v>
      </c>
      <c r="R34" s="64" t="e">
        <f t="shared" si="1"/>
        <v>#REF!</v>
      </c>
      <c r="S34" s="42"/>
      <c r="T34" s="64" t="e">
        <f>VLOOKUP(B34,#REF!,16,0)</f>
        <v>#REF!</v>
      </c>
      <c r="U34" s="42" t="e">
        <f>IF(T34&lt;85,Q34,0)</f>
        <v>#REF!</v>
      </c>
      <c r="V34" s="65" t="e">
        <f t="shared" si="2"/>
        <v>#REF!</v>
      </c>
      <c r="W34" s="42"/>
      <c r="X34" s="66" t="e">
        <f t="shared" si="4"/>
        <v>#REF!</v>
      </c>
      <c r="Y34" s="23"/>
      <c r="Z34" s="27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</row>
    <row r="35" s="24" customFormat="1" ht="15" customHeight="1" spans="1:230">
      <c r="A35" s="23">
        <v>31</v>
      </c>
      <c r="B35" s="41" t="s">
        <v>57</v>
      </c>
      <c r="C35" s="42" t="e">
        <f>VLOOKUP(B35,#REF!,3,0)</f>
        <v>#REF!</v>
      </c>
      <c r="D35" s="43" t="e">
        <f>VLOOKUP(B35,#REF!,7,0)</f>
        <v>#REF!</v>
      </c>
      <c r="E35" s="44" t="e">
        <f>VLOOKUP(B35,#REF!,4,0)</f>
        <v>#REF!</v>
      </c>
      <c r="F35" s="45">
        <v>44561</v>
      </c>
      <c r="G35" s="42">
        <v>250</v>
      </c>
      <c r="H35" s="46">
        <v>12</v>
      </c>
      <c r="I35" s="46"/>
      <c r="J35" s="52"/>
      <c r="K35" s="52"/>
      <c r="L35" s="46"/>
      <c r="M35" s="52"/>
      <c r="N35" s="52"/>
      <c r="O35" s="46"/>
      <c r="P35" s="50">
        <v>0.7</v>
      </c>
      <c r="Q35" s="63" t="e">
        <f>VLOOKUP(B35,#REF!,17,0)</f>
        <v>#REF!</v>
      </c>
      <c r="R35" s="64" t="e">
        <f t="shared" si="1"/>
        <v>#REF!</v>
      </c>
      <c r="S35" s="46"/>
      <c r="T35" s="64" t="e">
        <f>VLOOKUP(B35,#REF!,16,0)</f>
        <v>#REF!</v>
      </c>
      <c r="U35" s="46"/>
      <c r="V35" s="65" t="e">
        <f t="shared" si="2"/>
        <v>#REF!</v>
      </c>
      <c r="W35" s="46"/>
      <c r="X35" s="67"/>
      <c r="Y35" s="23"/>
      <c r="Z35" s="27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</row>
    <row r="36" s="24" customFormat="1" ht="15" customHeight="1" spans="1:230">
      <c r="A36" s="23">
        <v>32</v>
      </c>
      <c r="B36" s="41" t="s">
        <v>58</v>
      </c>
      <c r="C36" s="42" t="e">
        <f>VLOOKUP(B36,#REF!,3,0)</f>
        <v>#REF!</v>
      </c>
      <c r="D36" s="43" t="e">
        <f>VLOOKUP(B36,#REF!,7,0)</f>
        <v>#REF!</v>
      </c>
      <c r="E36" s="44" t="e">
        <f>VLOOKUP(B36,#REF!,4,0)</f>
        <v>#REF!</v>
      </c>
      <c r="F36" s="45">
        <v>44561</v>
      </c>
      <c r="G36" s="42"/>
      <c r="H36" s="42">
        <v>1</v>
      </c>
      <c r="I36" s="42"/>
      <c r="J36" s="49"/>
      <c r="K36" s="49"/>
      <c r="L36" s="42"/>
      <c r="M36" s="49"/>
      <c r="N36" s="42"/>
      <c r="O36" s="42"/>
      <c r="P36" s="50">
        <v>0.7</v>
      </c>
      <c r="Q36" s="63" t="e">
        <f>VLOOKUP(B36,#REF!,17,0)/12*H36</f>
        <v>#REF!</v>
      </c>
      <c r="R36" s="64" t="e">
        <f t="shared" si="1"/>
        <v>#REF!</v>
      </c>
      <c r="S36" s="42"/>
      <c r="T36" s="64" t="e">
        <f>VLOOKUP(B36,#REF!,16,0)</f>
        <v>#REF!</v>
      </c>
      <c r="U36" s="42"/>
      <c r="V36" s="65" t="e">
        <f t="shared" si="2"/>
        <v>#REF!</v>
      </c>
      <c r="W36" s="42"/>
      <c r="X36" s="66" t="e">
        <f t="shared" si="4"/>
        <v>#REF!</v>
      </c>
      <c r="Y36" s="23"/>
      <c r="Z36" s="27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</row>
    <row r="37" s="24" customFormat="1" ht="15" customHeight="1" spans="1:230">
      <c r="A37" s="23">
        <v>33</v>
      </c>
      <c r="B37" s="41" t="s">
        <v>59</v>
      </c>
      <c r="C37" s="42" t="e">
        <f>VLOOKUP(B37,#REF!,3,0)</f>
        <v>#REF!</v>
      </c>
      <c r="D37" s="43" t="e">
        <f>VLOOKUP(B37,#REF!,7,0)</f>
        <v>#REF!</v>
      </c>
      <c r="E37" s="44" t="e">
        <f>VLOOKUP(B37,#REF!,4,0)</f>
        <v>#REF!</v>
      </c>
      <c r="F37" s="45">
        <v>44561</v>
      </c>
      <c r="G37" s="42">
        <v>250</v>
      </c>
      <c r="H37" s="42">
        <v>12</v>
      </c>
      <c r="I37" s="42"/>
      <c r="J37" s="49"/>
      <c r="K37" s="49"/>
      <c r="L37" s="42"/>
      <c r="M37" s="49"/>
      <c r="N37" s="42"/>
      <c r="O37" s="42"/>
      <c r="P37" s="50">
        <v>0.7</v>
      </c>
      <c r="Q37" s="63" t="e">
        <f>VLOOKUP(B37,#REF!,17,0)</f>
        <v>#REF!</v>
      </c>
      <c r="R37" s="64" t="e">
        <f t="shared" si="1"/>
        <v>#REF!</v>
      </c>
      <c r="S37" s="42"/>
      <c r="T37" s="64"/>
      <c r="U37" s="42"/>
      <c r="V37" s="65" t="e">
        <f t="shared" si="2"/>
        <v>#REF!</v>
      </c>
      <c r="W37" s="42"/>
      <c r="X37" s="66" t="e">
        <f t="shared" ref="X37:X49" si="5">ROUND(V37-W37,2)</f>
        <v>#REF!</v>
      </c>
      <c r="Y37" s="23"/>
      <c r="Z37" s="27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  <c r="HV37" s="23"/>
    </row>
    <row r="38" s="21" customFormat="1" ht="15" customHeight="1" spans="1:254">
      <c r="A38" s="23">
        <v>34</v>
      </c>
      <c r="B38" s="41" t="s">
        <v>60</v>
      </c>
      <c r="C38" s="42" t="e">
        <f>VLOOKUP(B38,#REF!,3,0)</f>
        <v>#REF!</v>
      </c>
      <c r="D38" s="43" t="e">
        <f>VLOOKUP(B38,#REF!,7,0)</f>
        <v>#REF!</v>
      </c>
      <c r="E38" s="44" t="e">
        <f>VLOOKUP(B38,#REF!,4,0)</f>
        <v>#REF!</v>
      </c>
      <c r="F38" s="45">
        <v>44561</v>
      </c>
      <c r="G38" s="42">
        <v>250</v>
      </c>
      <c r="H38" s="42">
        <v>12</v>
      </c>
      <c r="I38" s="42"/>
      <c r="J38" s="42"/>
      <c r="K38" s="42"/>
      <c r="L38" s="42"/>
      <c r="M38" s="42"/>
      <c r="N38" s="42"/>
      <c r="O38" s="42"/>
      <c r="P38" s="50">
        <v>0.7</v>
      </c>
      <c r="Q38" s="63" t="e">
        <f>VLOOKUP(B38,#REF!,17,0)</f>
        <v>#REF!</v>
      </c>
      <c r="R38" s="64" t="e">
        <f t="shared" si="1"/>
        <v>#REF!</v>
      </c>
      <c r="S38" s="42"/>
      <c r="T38" s="64"/>
      <c r="U38" s="42"/>
      <c r="V38" s="65" t="e">
        <f t="shared" si="2"/>
        <v>#REF!</v>
      </c>
      <c r="W38" s="42"/>
      <c r="X38" s="66" t="e">
        <f t="shared" si="5"/>
        <v>#REF!</v>
      </c>
      <c r="Y38" s="23"/>
      <c r="Z38" s="27"/>
      <c r="HW38" s="24"/>
      <c r="HX38" s="24"/>
      <c r="HY38" s="24"/>
      <c r="HZ38" s="24"/>
      <c r="IA38" s="24"/>
      <c r="IB38" s="24"/>
      <c r="IC38" s="24"/>
      <c r="ID38" s="2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24"/>
      <c r="IS38" s="24"/>
      <c r="IT38" s="24"/>
    </row>
    <row r="39" s="21" customFormat="1" ht="15" customHeight="1" spans="1:254">
      <c r="A39" s="23">
        <v>35</v>
      </c>
      <c r="B39" s="41" t="s">
        <v>61</v>
      </c>
      <c r="C39" s="42" t="e">
        <f>VLOOKUP(B39,#REF!,3,0)</f>
        <v>#REF!</v>
      </c>
      <c r="D39" s="43" t="e">
        <f>VLOOKUP(B39,#REF!,7,0)</f>
        <v>#REF!</v>
      </c>
      <c r="E39" s="44" t="e">
        <f>VLOOKUP(B39,#REF!,4,0)</f>
        <v>#REF!</v>
      </c>
      <c r="F39" s="45">
        <v>44561</v>
      </c>
      <c r="G39" s="42">
        <v>250</v>
      </c>
      <c r="H39" s="42">
        <v>12</v>
      </c>
      <c r="I39" s="42"/>
      <c r="J39" s="42"/>
      <c r="K39" s="42"/>
      <c r="L39" s="42"/>
      <c r="M39" s="42"/>
      <c r="N39" s="42"/>
      <c r="O39" s="42"/>
      <c r="P39" s="50">
        <v>0.7</v>
      </c>
      <c r="Q39" s="63" t="e">
        <f>VLOOKUP(B39,#REF!,17,0)</f>
        <v>#REF!</v>
      </c>
      <c r="R39" s="64" t="e">
        <f t="shared" si="1"/>
        <v>#REF!</v>
      </c>
      <c r="S39" s="42"/>
      <c r="T39" s="64" t="e">
        <f>VLOOKUP(B39,#REF!,16,0)</f>
        <v>#REF!</v>
      </c>
      <c r="U39" s="42"/>
      <c r="V39" s="65" t="e">
        <f t="shared" si="2"/>
        <v>#REF!</v>
      </c>
      <c r="W39" s="68"/>
      <c r="X39" s="66" t="e">
        <f t="shared" si="5"/>
        <v>#REF!</v>
      </c>
      <c r="Y39" s="23"/>
      <c r="Z39" s="72"/>
      <c r="HW39" s="24"/>
      <c r="HX39" s="24"/>
      <c r="HY39" s="24"/>
      <c r="HZ39" s="24"/>
      <c r="IA39" s="24"/>
      <c r="IB39" s="24"/>
      <c r="IC39" s="24"/>
      <c r="ID39" s="2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24"/>
      <c r="IS39" s="24"/>
      <c r="IT39" s="24"/>
    </row>
    <row r="40" s="21" customFormat="1" ht="15" customHeight="1" spans="1:254">
      <c r="A40" s="23">
        <v>37</v>
      </c>
      <c r="B40" s="41" t="s">
        <v>62</v>
      </c>
      <c r="C40" s="42" t="e">
        <f>VLOOKUP(B40,#REF!,3,0)</f>
        <v>#REF!</v>
      </c>
      <c r="D40" s="43" t="e">
        <f>VLOOKUP(B40,#REF!,7,0)</f>
        <v>#REF!</v>
      </c>
      <c r="E40" s="44" t="e">
        <f>VLOOKUP(B40,#REF!,4,0)</f>
        <v>#REF!</v>
      </c>
      <c r="F40" s="45">
        <v>44561</v>
      </c>
      <c r="G40" s="42">
        <v>250</v>
      </c>
      <c r="H40" s="42">
        <v>12</v>
      </c>
      <c r="I40" s="42"/>
      <c r="J40" s="42"/>
      <c r="K40" s="42"/>
      <c r="L40" s="42"/>
      <c r="M40" s="42"/>
      <c r="N40" s="42"/>
      <c r="O40" s="42"/>
      <c r="P40" s="50">
        <v>0.7</v>
      </c>
      <c r="Q40" s="63" t="e">
        <f>VLOOKUP(B40,#REF!,17,0)</f>
        <v>#REF!</v>
      </c>
      <c r="R40" s="64" t="e">
        <f t="shared" si="1"/>
        <v>#REF!</v>
      </c>
      <c r="S40" s="42"/>
      <c r="T40" s="64"/>
      <c r="U40" s="42"/>
      <c r="V40" s="65" t="e">
        <f t="shared" si="2"/>
        <v>#REF!</v>
      </c>
      <c r="W40" s="69"/>
      <c r="X40" s="66" t="e">
        <f t="shared" si="5"/>
        <v>#REF!</v>
      </c>
      <c r="HW40" s="24"/>
      <c r="HX40" s="24"/>
      <c r="HY40" s="24"/>
      <c r="HZ40" s="24"/>
      <c r="IA40" s="24"/>
      <c r="IB40" s="24"/>
      <c r="IC40" s="24"/>
      <c r="ID40" s="24"/>
      <c r="IE40" s="24"/>
      <c r="IF40" s="24"/>
      <c r="IG40" s="24"/>
      <c r="IH40" s="24"/>
      <c r="II40" s="24"/>
      <c r="IJ40" s="24"/>
      <c r="IK40" s="24"/>
      <c r="IL40" s="24"/>
      <c r="IM40" s="24"/>
      <c r="IN40" s="24"/>
      <c r="IO40" s="24"/>
      <c r="IP40" s="24"/>
      <c r="IQ40" s="24"/>
      <c r="IR40" s="24"/>
      <c r="IS40" s="24"/>
      <c r="IT40" s="24"/>
    </row>
    <row r="41" s="21" customFormat="1" ht="15" customHeight="1" spans="1:254">
      <c r="A41" s="23">
        <v>38</v>
      </c>
      <c r="B41" s="41" t="s">
        <v>63</v>
      </c>
      <c r="C41" s="42" t="e">
        <f>VLOOKUP(B41,#REF!,3,0)</f>
        <v>#REF!</v>
      </c>
      <c r="D41" s="43" t="e">
        <f>VLOOKUP(B41,#REF!,7,0)</f>
        <v>#REF!</v>
      </c>
      <c r="E41" s="44" t="e">
        <f>VLOOKUP(B41,#REF!,4,0)</f>
        <v>#REF!</v>
      </c>
      <c r="F41" s="45">
        <v>44561</v>
      </c>
      <c r="G41" s="42">
        <v>250</v>
      </c>
      <c r="H41" s="42">
        <v>12</v>
      </c>
      <c r="I41" s="42"/>
      <c r="J41" s="42"/>
      <c r="K41" s="42"/>
      <c r="L41" s="42"/>
      <c r="M41" s="42"/>
      <c r="N41" s="42"/>
      <c r="O41" s="42"/>
      <c r="P41" s="50">
        <v>0.7</v>
      </c>
      <c r="Q41" s="63" t="e">
        <f>VLOOKUP(B41,#REF!,17,0)</f>
        <v>#REF!</v>
      </c>
      <c r="R41" s="64" t="e">
        <f t="shared" si="1"/>
        <v>#REF!</v>
      </c>
      <c r="S41" s="42"/>
      <c r="T41" s="64"/>
      <c r="U41" s="42"/>
      <c r="V41" s="65" t="e">
        <f t="shared" si="2"/>
        <v>#REF!</v>
      </c>
      <c r="W41" s="69"/>
      <c r="X41" s="66" t="e">
        <f t="shared" si="5"/>
        <v>#REF!</v>
      </c>
      <c r="HW41" s="24"/>
      <c r="HX41" s="24"/>
      <c r="HY41" s="24"/>
      <c r="HZ41" s="24"/>
      <c r="IA41" s="24"/>
      <c r="IB41" s="24"/>
      <c r="IC41" s="24"/>
      <c r="ID41" s="24"/>
      <c r="IE41" s="24"/>
      <c r="IF41" s="24"/>
      <c r="IG41" s="24"/>
      <c r="IH41" s="24"/>
      <c r="II41" s="24"/>
      <c r="IJ41" s="24"/>
      <c r="IK41" s="24"/>
      <c r="IL41" s="24"/>
      <c r="IM41" s="24"/>
      <c r="IN41" s="24"/>
      <c r="IO41" s="24"/>
      <c r="IP41" s="24"/>
      <c r="IQ41" s="24"/>
      <c r="IR41" s="24"/>
      <c r="IS41" s="24"/>
      <c r="IT41" s="24"/>
    </row>
    <row r="42" s="21" customFormat="1" ht="15" customHeight="1" spans="1:254">
      <c r="A42" s="23">
        <v>39</v>
      </c>
      <c r="B42" s="41" t="s">
        <v>64</v>
      </c>
      <c r="C42" s="42" t="e">
        <f>VLOOKUP(B42,#REF!,3,0)</f>
        <v>#REF!</v>
      </c>
      <c r="D42" s="43" t="e">
        <f>VLOOKUP(B42,#REF!,7,0)</f>
        <v>#REF!</v>
      </c>
      <c r="E42" s="44" t="e">
        <f>VLOOKUP(B42,#REF!,4,0)</f>
        <v>#REF!</v>
      </c>
      <c r="F42" s="45">
        <v>44561</v>
      </c>
      <c r="G42" s="42">
        <v>250</v>
      </c>
      <c r="H42" s="42">
        <v>12</v>
      </c>
      <c r="I42" s="42"/>
      <c r="J42" s="42"/>
      <c r="K42" s="42"/>
      <c r="L42" s="42"/>
      <c r="M42" s="42"/>
      <c r="N42" s="42"/>
      <c r="O42" s="42"/>
      <c r="P42" s="50">
        <v>0.7</v>
      </c>
      <c r="Q42" s="63" t="e">
        <f>VLOOKUP(B42,#REF!,17,0)</f>
        <v>#REF!</v>
      </c>
      <c r="R42" s="64" t="e">
        <f t="shared" si="1"/>
        <v>#REF!</v>
      </c>
      <c r="S42" s="42"/>
      <c r="T42" s="64" t="e">
        <f>VLOOKUP(B42,#REF!,16,0)</f>
        <v>#REF!</v>
      </c>
      <c r="U42" s="42"/>
      <c r="V42" s="65" t="e">
        <f t="shared" si="2"/>
        <v>#REF!</v>
      </c>
      <c r="W42" s="69"/>
      <c r="X42" s="66" t="e">
        <f t="shared" si="5"/>
        <v>#REF!</v>
      </c>
      <c r="HW42" s="24"/>
      <c r="HX42" s="24"/>
      <c r="HY42" s="24"/>
      <c r="HZ42" s="24"/>
      <c r="IA42" s="24"/>
      <c r="IB42" s="24"/>
      <c r="IC42" s="24"/>
      <c r="ID42" s="24"/>
      <c r="IE42" s="24"/>
      <c r="IF42" s="24"/>
      <c r="IG42" s="24"/>
      <c r="IH42" s="24"/>
      <c r="II42" s="24"/>
      <c r="IJ42" s="24"/>
      <c r="IK42" s="24"/>
      <c r="IL42" s="24"/>
      <c r="IM42" s="24"/>
      <c r="IN42" s="24"/>
      <c r="IO42" s="24"/>
      <c r="IP42" s="24"/>
      <c r="IQ42" s="24"/>
      <c r="IR42" s="24"/>
      <c r="IS42" s="24"/>
      <c r="IT42" s="24"/>
    </row>
    <row r="43" s="21" customFormat="1" ht="15" customHeight="1" spans="1:254">
      <c r="A43" s="23">
        <v>40</v>
      </c>
      <c r="B43" s="41" t="s">
        <v>65</v>
      </c>
      <c r="C43" s="42" t="e">
        <f>VLOOKUP(B43,#REF!,3,0)</f>
        <v>#REF!</v>
      </c>
      <c r="D43" s="43" t="e">
        <f>VLOOKUP(B43,#REF!,7,0)</f>
        <v>#REF!</v>
      </c>
      <c r="E43" s="44" t="e">
        <f>VLOOKUP(B43,#REF!,4,0)</f>
        <v>#REF!</v>
      </c>
      <c r="F43" s="45">
        <v>44561</v>
      </c>
      <c r="G43" s="42">
        <v>250</v>
      </c>
      <c r="H43" s="42">
        <v>12</v>
      </c>
      <c r="I43" s="42"/>
      <c r="J43" s="42"/>
      <c r="K43" s="42"/>
      <c r="L43" s="42"/>
      <c r="M43" s="42"/>
      <c r="N43" s="42"/>
      <c r="O43" s="42"/>
      <c r="P43" s="50">
        <v>0.7</v>
      </c>
      <c r="Q43" s="63" t="e">
        <f>VLOOKUP(B43,#REF!,17,0)</f>
        <v>#REF!</v>
      </c>
      <c r="R43" s="64" t="e">
        <f t="shared" si="1"/>
        <v>#REF!</v>
      </c>
      <c r="S43" s="42"/>
      <c r="T43" s="64" t="e">
        <f>VLOOKUP(B43,#REF!,16,0)</f>
        <v>#REF!</v>
      </c>
      <c r="U43" s="42"/>
      <c r="V43" s="65" t="e">
        <f t="shared" si="2"/>
        <v>#REF!</v>
      </c>
      <c r="W43" s="69"/>
      <c r="X43" s="66" t="e">
        <f t="shared" si="5"/>
        <v>#REF!</v>
      </c>
      <c r="HW43" s="24"/>
      <c r="HX43" s="24"/>
      <c r="HY43" s="24"/>
      <c r="HZ43" s="24"/>
      <c r="IA43" s="24"/>
      <c r="IB43" s="24"/>
      <c r="IC43" s="24"/>
      <c r="ID43" s="24"/>
      <c r="IE43" s="24"/>
      <c r="IF43" s="24"/>
      <c r="IG43" s="24"/>
      <c r="IH43" s="24"/>
      <c r="II43" s="24"/>
      <c r="IJ43" s="24"/>
      <c r="IK43" s="24"/>
      <c r="IL43" s="24"/>
      <c r="IM43" s="24"/>
      <c r="IN43" s="24"/>
      <c r="IO43" s="24"/>
      <c r="IP43" s="24"/>
      <c r="IQ43" s="24"/>
      <c r="IR43" s="24"/>
      <c r="IS43" s="24"/>
      <c r="IT43" s="24"/>
    </row>
    <row r="44" s="21" customFormat="1" ht="15" customHeight="1" spans="1:254">
      <c r="A44" s="23">
        <v>41</v>
      </c>
      <c r="B44" s="41" t="s">
        <v>66</v>
      </c>
      <c r="C44" s="42" t="e">
        <f>VLOOKUP(B44,#REF!,3,0)</f>
        <v>#REF!</v>
      </c>
      <c r="D44" s="43" t="e">
        <f>VLOOKUP(B44,#REF!,7,0)</f>
        <v>#REF!</v>
      </c>
      <c r="E44" s="44" t="e">
        <f>VLOOKUP(B44,#REF!,4,0)</f>
        <v>#REF!</v>
      </c>
      <c r="F44" s="45">
        <v>44561</v>
      </c>
      <c r="G44" s="42">
        <v>250</v>
      </c>
      <c r="H44" s="42">
        <v>12</v>
      </c>
      <c r="I44" s="42"/>
      <c r="J44" s="42"/>
      <c r="K44" s="42"/>
      <c r="L44" s="42"/>
      <c r="M44" s="42"/>
      <c r="N44" s="42"/>
      <c r="O44" s="42"/>
      <c r="P44" s="50">
        <v>0.7</v>
      </c>
      <c r="Q44" s="63" t="e">
        <f>VLOOKUP(B44,#REF!,17,0)</f>
        <v>#REF!</v>
      </c>
      <c r="R44" s="64" t="e">
        <f t="shared" si="1"/>
        <v>#REF!</v>
      </c>
      <c r="S44" s="42"/>
      <c r="T44" s="64"/>
      <c r="U44" s="42"/>
      <c r="V44" s="65" t="e">
        <f t="shared" si="2"/>
        <v>#REF!</v>
      </c>
      <c r="W44" s="69"/>
      <c r="X44" s="66" t="e">
        <f t="shared" si="5"/>
        <v>#REF!</v>
      </c>
      <c r="HW44" s="24"/>
      <c r="HX44" s="24"/>
      <c r="HY44" s="24"/>
      <c r="HZ44" s="24"/>
      <c r="IA44" s="24"/>
      <c r="IB44" s="24"/>
      <c r="IC44" s="24"/>
      <c r="ID44" s="24"/>
      <c r="IE44" s="24"/>
      <c r="IF44" s="24"/>
      <c r="IG44" s="24"/>
      <c r="IH44" s="24"/>
      <c r="II44" s="24"/>
      <c r="IJ44" s="24"/>
      <c r="IK44" s="24"/>
      <c r="IL44" s="24"/>
      <c r="IM44" s="24"/>
      <c r="IN44" s="24"/>
      <c r="IO44" s="24"/>
      <c r="IP44" s="24"/>
      <c r="IQ44" s="24"/>
      <c r="IR44" s="24"/>
      <c r="IS44" s="24"/>
      <c r="IT44" s="24"/>
    </row>
    <row r="45" s="21" customFormat="1" ht="15" customHeight="1" spans="1:254">
      <c r="A45" s="23">
        <v>42</v>
      </c>
      <c r="B45" s="41" t="s">
        <v>67</v>
      </c>
      <c r="C45" s="42" t="e">
        <f>VLOOKUP(B45,#REF!,3,0)</f>
        <v>#REF!</v>
      </c>
      <c r="D45" s="43" t="e">
        <f>VLOOKUP(B45,#REF!,7,0)</f>
        <v>#REF!</v>
      </c>
      <c r="E45" s="44" t="e">
        <f>VLOOKUP(B45,#REF!,4,0)</f>
        <v>#REF!</v>
      </c>
      <c r="F45" s="45">
        <v>44561</v>
      </c>
      <c r="G45" s="42">
        <v>250</v>
      </c>
      <c r="H45" s="42">
        <v>12</v>
      </c>
      <c r="I45" s="42"/>
      <c r="J45" s="42"/>
      <c r="K45" s="42"/>
      <c r="L45" s="42"/>
      <c r="M45" s="42"/>
      <c r="N45" s="42"/>
      <c r="O45" s="42"/>
      <c r="P45" s="50">
        <v>0.7</v>
      </c>
      <c r="Q45" s="63" t="e">
        <f>VLOOKUP(B45,#REF!,17,0)</f>
        <v>#REF!</v>
      </c>
      <c r="R45" s="64" t="e">
        <f t="shared" si="1"/>
        <v>#REF!</v>
      </c>
      <c r="S45" s="42"/>
      <c r="T45" s="64" t="e">
        <f>VLOOKUP(B45,#REF!,16,0)</f>
        <v>#REF!</v>
      </c>
      <c r="U45" s="42"/>
      <c r="V45" s="65" t="e">
        <f t="shared" si="2"/>
        <v>#REF!</v>
      </c>
      <c r="W45" s="69"/>
      <c r="X45" s="66" t="e">
        <f t="shared" si="5"/>
        <v>#REF!</v>
      </c>
      <c r="HW45" s="24"/>
      <c r="HX45" s="24"/>
      <c r="HY45" s="24"/>
      <c r="HZ45" s="24"/>
      <c r="IA45" s="24"/>
      <c r="IB45" s="24"/>
      <c r="IC45" s="24"/>
      <c r="ID45" s="24"/>
      <c r="IE45" s="24"/>
      <c r="IF45" s="24"/>
      <c r="IG45" s="24"/>
      <c r="IH45" s="24"/>
      <c r="II45" s="24"/>
      <c r="IJ45" s="24"/>
      <c r="IK45" s="24"/>
      <c r="IL45" s="24"/>
      <c r="IM45" s="24"/>
      <c r="IN45" s="24"/>
      <c r="IO45" s="24"/>
      <c r="IP45" s="24"/>
      <c r="IQ45" s="24"/>
      <c r="IR45" s="24"/>
      <c r="IS45" s="24"/>
      <c r="IT45" s="24"/>
    </row>
    <row r="46" s="21" customFormat="1" ht="15" customHeight="1" spans="1:254">
      <c r="A46" s="23">
        <v>43</v>
      </c>
      <c r="B46" s="41" t="s">
        <v>68</v>
      </c>
      <c r="C46" s="42" t="e">
        <f>VLOOKUP(B46,#REF!,3,0)</f>
        <v>#REF!</v>
      </c>
      <c r="D46" s="43" t="e">
        <f>VLOOKUP(B46,#REF!,7,0)</f>
        <v>#REF!</v>
      </c>
      <c r="E46" s="44" t="e">
        <f>VLOOKUP(B46,#REF!,4,0)</f>
        <v>#REF!</v>
      </c>
      <c r="F46" s="45">
        <v>44561</v>
      </c>
      <c r="G46" s="42"/>
      <c r="H46" s="42">
        <v>3</v>
      </c>
      <c r="I46" s="42"/>
      <c r="J46" s="42"/>
      <c r="K46" s="42"/>
      <c r="L46" s="42"/>
      <c r="M46" s="42"/>
      <c r="N46" s="42"/>
      <c r="O46" s="42"/>
      <c r="P46" s="50">
        <v>0.7</v>
      </c>
      <c r="Q46" s="63" t="e">
        <f>VLOOKUP(B46,#REF!,17,0)/12*H46</f>
        <v>#REF!</v>
      </c>
      <c r="R46" s="64" t="e">
        <f t="shared" si="1"/>
        <v>#REF!</v>
      </c>
      <c r="S46" s="42"/>
      <c r="T46" s="64"/>
      <c r="U46" s="42"/>
      <c r="V46" s="65" t="e">
        <f t="shared" si="2"/>
        <v>#REF!</v>
      </c>
      <c r="W46" s="69"/>
      <c r="X46" s="66" t="e">
        <f t="shared" si="5"/>
        <v>#REF!</v>
      </c>
      <c r="HW46" s="24"/>
      <c r="HX46" s="24"/>
      <c r="HY46" s="24"/>
      <c r="HZ46" s="24"/>
      <c r="IA46" s="24"/>
      <c r="IB46" s="24"/>
      <c r="IC46" s="24"/>
      <c r="ID46" s="24"/>
      <c r="IE46" s="24"/>
      <c r="IF46" s="24"/>
      <c r="IG46" s="24"/>
      <c r="IH46" s="24"/>
      <c r="II46" s="24"/>
      <c r="IJ46" s="24"/>
      <c r="IK46" s="24"/>
      <c r="IL46" s="24"/>
      <c r="IM46" s="24"/>
      <c r="IN46" s="24"/>
      <c r="IO46" s="24"/>
      <c r="IP46" s="24"/>
      <c r="IQ46" s="24"/>
      <c r="IR46" s="24"/>
      <c r="IS46" s="24"/>
      <c r="IT46" s="24"/>
    </row>
    <row r="47" s="21" customFormat="1" ht="15" customHeight="1" spans="1:254">
      <c r="A47" s="23">
        <v>44</v>
      </c>
      <c r="B47" s="41" t="s">
        <v>69</v>
      </c>
      <c r="C47" s="42" t="e">
        <f>VLOOKUP(B47,#REF!,3,0)</f>
        <v>#REF!</v>
      </c>
      <c r="D47" s="43" t="e">
        <f>VLOOKUP(B47,#REF!,7,0)</f>
        <v>#REF!</v>
      </c>
      <c r="E47" s="44" t="e">
        <f>VLOOKUP(B47,#REF!,4,0)</f>
        <v>#REF!</v>
      </c>
      <c r="F47" s="45">
        <v>44561</v>
      </c>
      <c r="G47" s="42">
        <v>250</v>
      </c>
      <c r="H47" s="42">
        <v>12</v>
      </c>
      <c r="I47" s="42"/>
      <c r="J47" s="42"/>
      <c r="K47" s="42"/>
      <c r="L47" s="42"/>
      <c r="M47" s="42"/>
      <c r="N47" s="42"/>
      <c r="O47" s="42"/>
      <c r="P47" s="50">
        <v>0.7</v>
      </c>
      <c r="Q47" s="63" t="e">
        <f>VLOOKUP(B47,#REF!,17,0)</f>
        <v>#REF!</v>
      </c>
      <c r="R47" s="64" t="e">
        <f t="shared" si="1"/>
        <v>#REF!</v>
      </c>
      <c r="S47" s="42"/>
      <c r="T47" s="64" t="e">
        <f>VLOOKUP(B47,#REF!,16,0)</f>
        <v>#REF!</v>
      </c>
      <c r="U47" s="42"/>
      <c r="V47" s="65" t="e">
        <f t="shared" si="2"/>
        <v>#REF!</v>
      </c>
      <c r="W47" s="69"/>
      <c r="X47" s="66" t="e">
        <f t="shared" si="5"/>
        <v>#REF!</v>
      </c>
      <c r="HW47" s="24"/>
      <c r="HX47" s="24"/>
      <c r="HY47" s="24"/>
      <c r="HZ47" s="24"/>
      <c r="IA47" s="24"/>
      <c r="IB47" s="24"/>
      <c r="IC47" s="24"/>
      <c r="ID47" s="24"/>
      <c r="IE47" s="24"/>
      <c r="IF47" s="24"/>
      <c r="IG47" s="24"/>
      <c r="IH47" s="24"/>
      <c r="II47" s="24"/>
      <c r="IJ47" s="24"/>
      <c r="IK47" s="24"/>
      <c r="IL47" s="24"/>
      <c r="IM47" s="24"/>
      <c r="IN47" s="24"/>
      <c r="IO47" s="24"/>
      <c r="IP47" s="24"/>
      <c r="IQ47" s="24"/>
      <c r="IR47" s="24"/>
      <c r="IS47" s="24"/>
      <c r="IT47" s="24"/>
    </row>
    <row r="48" s="21" customFormat="1" ht="15" customHeight="1" spans="1:254">
      <c r="A48" s="23">
        <v>45</v>
      </c>
      <c r="B48" s="41" t="s">
        <v>70</v>
      </c>
      <c r="C48" s="42" t="e">
        <f>VLOOKUP(B48,#REF!,3,0)</f>
        <v>#REF!</v>
      </c>
      <c r="D48" s="43" t="e">
        <f>VLOOKUP(B48,#REF!,7,0)</f>
        <v>#REF!</v>
      </c>
      <c r="E48" s="44" t="e">
        <f>VLOOKUP(B48,#REF!,4,0)</f>
        <v>#REF!</v>
      </c>
      <c r="F48" s="45">
        <v>44561</v>
      </c>
      <c r="G48" s="42">
        <v>250</v>
      </c>
      <c r="H48" s="42">
        <v>12</v>
      </c>
      <c r="I48" s="42"/>
      <c r="J48" s="42"/>
      <c r="K48" s="42"/>
      <c r="L48" s="42"/>
      <c r="M48" s="42"/>
      <c r="N48" s="42"/>
      <c r="O48" s="42"/>
      <c r="P48" s="50">
        <v>0.7</v>
      </c>
      <c r="Q48" s="63" t="e">
        <f>VLOOKUP(B48,#REF!,17,0)</f>
        <v>#REF!</v>
      </c>
      <c r="R48" s="64" t="e">
        <f t="shared" si="1"/>
        <v>#REF!</v>
      </c>
      <c r="S48" s="42"/>
      <c r="T48" s="64" t="e">
        <f>VLOOKUP(B48,#REF!,16,0)</f>
        <v>#REF!</v>
      </c>
      <c r="U48" s="42"/>
      <c r="V48" s="65" t="e">
        <f t="shared" si="2"/>
        <v>#REF!</v>
      </c>
      <c r="W48" s="69"/>
      <c r="X48" s="66" t="e">
        <f t="shared" si="5"/>
        <v>#REF!</v>
      </c>
      <c r="HW48" s="24"/>
      <c r="HX48" s="24"/>
      <c r="HY48" s="24"/>
      <c r="HZ48" s="24"/>
      <c r="IA48" s="24"/>
      <c r="IB48" s="24"/>
      <c r="IC48" s="24"/>
      <c r="ID48" s="24"/>
      <c r="IE48" s="24"/>
      <c r="IF48" s="24"/>
      <c r="IG48" s="24"/>
      <c r="IH48" s="24"/>
      <c r="II48" s="24"/>
      <c r="IJ48" s="24"/>
      <c r="IK48" s="24"/>
      <c r="IL48" s="24"/>
      <c r="IM48" s="24"/>
      <c r="IN48" s="24"/>
      <c r="IO48" s="24"/>
      <c r="IP48" s="24"/>
      <c r="IQ48" s="24"/>
      <c r="IR48" s="24"/>
      <c r="IS48" s="24"/>
      <c r="IT48" s="24"/>
    </row>
    <row r="49" s="21" customFormat="1" ht="15" customHeight="1" spans="1:254">
      <c r="A49" s="23">
        <v>46</v>
      </c>
      <c r="B49" s="41" t="s">
        <v>71</v>
      </c>
      <c r="C49" s="42" t="e">
        <f>VLOOKUP(B49,#REF!,3,0)</f>
        <v>#REF!</v>
      </c>
      <c r="D49" s="43" t="e">
        <f>VLOOKUP(B49,#REF!,7,0)</f>
        <v>#REF!</v>
      </c>
      <c r="E49" s="44" t="e">
        <f>VLOOKUP(B49,#REF!,4,0)</f>
        <v>#REF!</v>
      </c>
      <c r="F49" s="45">
        <v>44561</v>
      </c>
      <c r="G49" s="42"/>
      <c r="H49" s="42">
        <v>3</v>
      </c>
      <c r="I49" s="42"/>
      <c r="J49" s="42"/>
      <c r="K49" s="42"/>
      <c r="L49" s="42"/>
      <c r="M49" s="42"/>
      <c r="N49" s="42"/>
      <c r="O49" s="42"/>
      <c r="P49" s="50">
        <v>0.7</v>
      </c>
      <c r="Q49" s="63" t="e">
        <f>VLOOKUP(B49,#REF!,17,0)/12*H49</f>
        <v>#REF!</v>
      </c>
      <c r="R49" s="64" t="e">
        <f t="shared" si="1"/>
        <v>#REF!</v>
      </c>
      <c r="S49" s="42"/>
      <c r="T49" s="64"/>
      <c r="U49" s="42"/>
      <c r="V49" s="65" t="e">
        <f t="shared" si="2"/>
        <v>#REF!</v>
      </c>
      <c r="W49" s="69"/>
      <c r="X49" s="66" t="e">
        <f t="shared" si="5"/>
        <v>#REF!</v>
      </c>
      <c r="HW49" s="24"/>
      <c r="HX49" s="24"/>
      <c r="HY49" s="24"/>
      <c r="HZ49" s="24"/>
      <c r="IA49" s="24"/>
      <c r="IB49" s="24"/>
      <c r="IC49" s="24"/>
      <c r="ID49" s="24"/>
      <c r="IE49" s="24"/>
      <c r="IF49" s="24"/>
      <c r="IG49" s="24"/>
      <c r="IH49" s="24"/>
      <c r="II49" s="24"/>
      <c r="IJ49" s="24"/>
      <c r="IK49" s="24"/>
      <c r="IL49" s="24"/>
      <c r="IM49" s="24"/>
      <c r="IN49" s="24"/>
      <c r="IO49" s="24"/>
      <c r="IP49" s="24"/>
      <c r="IQ49" s="24"/>
      <c r="IR49" s="24"/>
      <c r="IS49" s="24"/>
      <c r="IT49" s="24"/>
    </row>
    <row r="50" s="21" customFormat="1" customHeight="1" spans="2:254">
      <c r="B50" s="25"/>
      <c r="D50" s="25"/>
      <c r="E50" s="26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70" t="e">
        <f>SUM(Q5:Q49)</f>
        <v>#REF!</v>
      </c>
      <c r="R50" s="27"/>
      <c r="S50" s="23"/>
      <c r="T50" s="23"/>
      <c r="U50" s="23"/>
      <c r="V50" s="28"/>
      <c r="X50" s="29"/>
      <c r="HW50" s="24"/>
      <c r="HX50" s="24"/>
      <c r="HY50" s="24"/>
      <c r="HZ50" s="24"/>
      <c r="IA50" s="24"/>
      <c r="IB50" s="24"/>
      <c r="IC50" s="24"/>
      <c r="ID50" s="24"/>
      <c r="IE50" s="24"/>
      <c r="IF50" s="24"/>
      <c r="IG50" s="24"/>
      <c r="IH50" s="24"/>
      <c r="II50" s="24"/>
      <c r="IJ50" s="24"/>
      <c r="IK50" s="24"/>
      <c r="IL50" s="24"/>
      <c r="IM50" s="24"/>
      <c r="IN50" s="24"/>
      <c r="IO50" s="24"/>
      <c r="IP50" s="24"/>
      <c r="IQ50" s="24"/>
      <c r="IR50" s="24"/>
      <c r="IS50" s="24"/>
      <c r="IT50" s="24"/>
    </row>
    <row r="51" s="21" customFormat="1" customHeight="1" spans="2:254">
      <c r="B51" s="25"/>
      <c r="D51" s="25"/>
      <c r="E51" s="26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7"/>
      <c r="R51" s="27"/>
      <c r="S51" s="23"/>
      <c r="T51" s="23"/>
      <c r="U51" s="23"/>
      <c r="V51" s="28"/>
      <c r="X51" s="29"/>
      <c r="HW51" s="24"/>
      <c r="HX51" s="24"/>
      <c r="HY51" s="24"/>
      <c r="HZ51" s="24"/>
      <c r="IA51" s="24"/>
      <c r="IB51" s="24"/>
      <c r="IC51" s="24"/>
      <c r="ID51" s="24"/>
      <c r="IE51" s="24"/>
      <c r="IF51" s="24"/>
      <c r="IG51" s="24"/>
      <c r="IH51" s="24"/>
      <c r="II51" s="24"/>
      <c r="IJ51" s="24"/>
      <c r="IK51" s="24"/>
      <c r="IL51" s="24"/>
      <c r="IM51" s="24"/>
      <c r="IN51" s="24"/>
      <c r="IO51" s="24"/>
      <c r="IP51" s="24"/>
      <c r="IQ51" s="24"/>
      <c r="IR51" s="24"/>
      <c r="IS51" s="24"/>
      <c r="IT51" s="24"/>
    </row>
    <row r="52" s="21" customFormat="1" customHeight="1" spans="2:254">
      <c r="B52" s="25"/>
      <c r="D52" s="25"/>
      <c r="E52" s="26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7"/>
      <c r="R52" s="27"/>
      <c r="S52" s="23"/>
      <c r="T52" s="23"/>
      <c r="U52" s="23"/>
      <c r="V52" s="28"/>
      <c r="X52" s="29"/>
      <c r="HW52" s="24"/>
      <c r="HX52" s="24"/>
      <c r="HY52" s="24"/>
      <c r="HZ52" s="24"/>
      <c r="IA52" s="24"/>
      <c r="IB52" s="24"/>
      <c r="IC52" s="24"/>
      <c r="ID52" s="24"/>
      <c r="IE52" s="24"/>
      <c r="IF52" s="24"/>
      <c r="IG52" s="24"/>
      <c r="IH52" s="24"/>
      <c r="II52" s="24"/>
      <c r="IJ52" s="24"/>
      <c r="IK52" s="24"/>
      <c r="IL52" s="24"/>
      <c r="IM52" s="24"/>
      <c r="IN52" s="24"/>
      <c r="IO52" s="24"/>
      <c r="IP52" s="24"/>
      <c r="IQ52" s="24"/>
      <c r="IR52" s="24"/>
      <c r="IS52" s="24"/>
      <c r="IT52" s="24"/>
    </row>
    <row r="53" s="21" customFormat="1" customHeight="1" spans="2:254">
      <c r="B53" s="25"/>
      <c r="D53" s="25"/>
      <c r="E53" s="26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7"/>
      <c r="R53" s="27"/>
      <c r="S53" s="23"/>
      <c r="T53" s="23"/>
      <c r="U53" s="23"/>
      <c r="V53" s="28"/>
      <c r="X53" s="29"/>
      <c r="HW53" s="24"/>
      <c r="HX53" s="24"/>
      <c r="HY53" s="24"/>
      <c r="HZ53" s="24"/>
      <c r="IA53" s="24"/>
      <c r="IB53" s="24"/>
      <c r="IC53" s="24"/>
      <c r="ID53" s="24"/>
      <c r="IE53" s="24"/>
      <c r="IF53" s="24"/>
      <c r="IG53" s="24"/>
      <c r="IH53" s="24"/>
      <c r="II53" s="24"/>
      <c r="IJ53" s="24"/>
      <c r="IK53" s="24"/>
      <c r="IL53" s="24"/>
      <c r="IM53" s="24"/>
      <c r="IN53" s="24"/>
      <c r="IO53" s="24"/>
      <c r="IP53" s="24"/>
      <c r="IQ53" s="24"/>
      <c r="IR53" s="24"/>
      <c r="IS53" s="24"/>
      <c r="IT53" s="24"/>
    </row>
    <row r="54" s="21" customFormat="1" customHeight="1" spans="2:254">
      <c r="B54" s="25"/>
      <c r="D54" s="25"/>
      <c r="E54" s="26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7"/>
      <c r="R54" s="27"/>
      <c r="S54" s="23"/>
      <c r="T54" s="23"/>
      <c r="U54" s="23"/>
      <c r="V54" s="28"/>
      <c r="X54" s="29"/>
      <c r="HW54" s="24"/>
      <c r="HX54" s="24"/>
      <c r="HY54" s="24"/>
      <c r="HZ54" s="24"/>
      <c r="IA54" s="24"/>
      <c r="IB54" s="24"/>
      <c r="IC54" s="24"/>
      <c r="ID54" s="24"/>
      <c r="IE54" s="24"/>
      <c r="IF54" s="24"/>
      <c r="IG54" s="24"/>
      <c r="IH54" s="24"/>
      <c r="II54" s="24"/>
      <c r="IJ54" s="24"/>
      <c r="IK54" s="24"/>
      <c r="IL54" s="24"/>
      <c r="IM54" s="24"/>
      <c r="IN54" s="24"/>
      <c r="IO54" s="24"/>
      <c r="IP54" s="24"/>
      <c r="IQ54" s="24"/>
      <c r="IR54" s="24"/>
      <c r="IS54" s="24"/>
      <c r="IT54" s="24"/>
    </row>
    <row r="55" s="21" customFormat="1" customHeight="1" spans="2:254">
      <c r="B55" s="25"/>
      <c r="D55" s="25"/>
      <c r="E55" s="26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7"/>
      <c r="R55" s="27"/>
      <c r="S55" s="23"/>
      <c r="T55" s="23"/>
      <c r="U55" s="23"/>
      <c r="V55" s="28"/>
      <c r="X55" s="29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</row>
    <row r="56" s="21" customFormat="1" customHeight="1" spans="2:254">
      <c r="B56" s="25"/>
      <c r="D56" s="25"/>
      <c r="E56" s="26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7"/>
      <c r="R56" s="27"/>
      <c r="S56" s="23"/>
      <c r="T56" s="23"/>
      <c r="U56" s="23"/>
      <c r="V56" s="28"/>
      <c r="X56" s="29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</row>
    <row r="57" s="21" customFormat="1" customHeight="1" spans="2:254">
      <c r="B57" s="25"/>
      <c r="D57" s="25"/>
      <c r="E57" s="26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7"/>
      <c r="R57" s="27"/>
      <c r="S57" s="23"/>
      <c r="T57" s="23"/>
      <c r="U57" s="23"/>
      <c r="V57" s="28"/>
      <c r="X57" s="29"/>
      <c r="HW57" s="24"/>
      <c r="HX57" s="24"/>
      <c r="HY57" s="24"/>
      <c r="HZ57" s="24"/>
      <c r="IA57" s="24"/>
      <c r="IB57" s="24"/>
      <c r="IC57" s="24"/>
      <c r="ID57" s="24"/>
      <c r="IE57" s="24"/>
      <c r="IF57" s="24"/>
      <c r="IG57" s="24"/>
      <c r="IH57" s="24"/>
      <c r="II57" s="24"/>
      <c r="IJ57" s="24"/>
      <c r="IK57" s="24"/>
      <c r="IL57" s="24"/>
      <c r="IM57" s="24"/>
      <c r="IN57" s="24"/>
      <c r="IO57" s="24"/>
      <c r="IP57" s="24"/>
      <c r="IQ57" s="24"/>
      <c r="IR57" s="24"/>
      <c r="IS57" s="24"/>
      <c r="IT57" s="24"/>
    </row>
    <row r="58" s="21" customFormat="1" customHeight="1" spans="2:254">
      <c r="B58" s="25"/>
      <c r="D58" s="25"/>
      <c r="E58" s="26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7"/>
      <c r="R58" s="27"/>
      <c r="S58" s="23"/>
      <c r="T58" s="23"/>
      <c r="U58" s="23"/>
      <c r="V58" s="28"/>
      <c r="X58" s="29"/>
      <c r="HW58" s="24"/>
      <c r="HX58" s="24"/>
      <c r="HY58" s="24"/>
      <c r="HZ58" s="24"/>
      <c r="IA58" s="24"/>
      <c r="IB58" s="24"/>
      <c r="IC58" s="24"/>
      <c r="ID58" s="24"/>
      <c r="IE58" s="24"/>
      <c r="IF58" s="24"/>
      <c r="IG58" s="24"/>
      <c r="IH58" s="24"/>
      <c r="II58" s="24"/>
      <c r="IJ58" s="24"/>
      <c r="IK58" s="24"/>
      <c r="IL58" s="24"/>
      <c r="IM58" s="24"/>
      <c r="IN58" s="24"/>
      <c r="IO58" s="24"/>
      <c r="IP58" s="24"/>
      <c r="IQ58" s="24"/>
      <c r="IR58" s="24"/>
      <c r="IS58" s="24"/>
      <c r="IT58" s="24"/>
    </row>
    <row r="59" s="21" customFormat="1" customHeight="1" spans="2:254">
      <c r="B59" s="25"/>
      <c r="D59" s="25"/>
      <c r="E59" s="26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7"/>
      <c r="R59" s="27"/>
      <c r="S59" s="23"/>
      <c r="T59" s="23"/>
      <c r="U59" s="23"/>
      <c r="V59" s="28"/>
      <c r="X59" s="29"/>
      <c r="HW59" s="24"/>
      <c r="HX59" s="24"/>
      <c r="HY59" s="24"/>
      <c r="HZ59" s="24"/>
      <c r="IA59" s="24"/>
      <c r="IB59" s="24"/>
      <c r="IC59" s="24"/>
      <c r="ID59" s="24"/>
      <c r="IE59" s="24"/>
      <c r="IF59" s="24"/>
      <c r="IG59" s="24"/>
      <c r="IH59" s="24"/>
      <c r="II59" s="24"/>
      <c r="IJ59" s="24"/>
      <c r="IK59" s="24"/>
      <c r="IL59" s="24"/>
      <c r="IM59" s="24"/>
      <c r="IN59" s="24"/>
      <c r="IO59" s="24"/>
      <c r="IP59" s="24"/>
      <c r="IQ59" s="24"/>
      <c r="IR59" s="24"/>
      <c r="IS59" s="24"/>
      <c r="IT59" s="24"/>
    </row>
    <row r="60" s="21" customFormat="1" customHeight="1" spans="2:254">
      <c r="B60" s="25"/>
      <c r="D60" s="25"/>
      <c r="E60" s="26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7"/>
      <c r="R60" s="27"/>
      <c r="S60" s="23"/>
      <c r="T60" s="23"/>
      <c r="U60" s="23"/>
      <c r="V60" s="28"/>
      <c r="X60" s="29"/>
      <c r="HW60" s="24"/>
      <c r="HX60" s="24"/>
      <c r="HY60" s="24"/>
      <c r="HZ60" s="24"/>
      <c r="IA60" s="24"/>
      <c r="IB60" s="24"/>
      <c r="IC60" s="24"/>
      <c r="ID60" s="24"/>
      <c r="IE60" s="24"/>
      <c r="IF60" s="24"/>
      <c r="IG60" s="24"/>
      <c r="IH60" s="24"/>
      <c r="II60" s="24"/>
      <c r="IJ60" s="24"/>
      <c r="IK60" s="24"/>
      <c r="IL60" s="24"/>
      <c r="IM60" s="24"/>
      <c r="IN60" s="24"/>
      <c r="IO60" s="24"/>
      <c r="IP60" s="24"/>
      <c r="IQ60" s="24"/>
      <c r="IR60" s="24"/>
      <c r="IS60" s="24"/>
      <c r="IT60" s="24"/>
    </row>
    <row r="61" s="21" customFormat="1" customHeight="1" spans="2:254">
      <c r="B61" s="25"/>
      <c r="D61" s="25"/>
      <c r="E61" s="26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7"/>
      <c r="R61" s="27"/>
      <c r="S61" s="23"/>
      <c r="T61" s="23"/>
      <c r="U61" s="23"/>
      <c r="V61" s="28"/>
      <c r="X61" s="29"/>
      <c r="HW61" s="24"/>
      <c r="HX61" s="24"/>
      <c r="HY61" s="24"/>
      <c r="HZ61" s="24"/>
      <c r="IA61" s="24"/>
      <c r="IB61" s="24"/>
      <c r="IC61" s="24"/>
      <c r="ID61" s="24"/>
      <c r="IE61" s="24"/>
      <c r="IF61" s="24"/>
      <c r="IG61" s="24"/>
      <c r="IH61" s="24"/>
      <c r="II61" s="24"/>
      <c r="IJ61" s="24"/>
      <c r="IK61" s="24"/>
      <c r="IL61" s="24"/>
      <c r="IM61" s="24"/>
      <c r="IN61" s="24"/>
      <c r="IO61" s="24"/>
      <c r="IP61" s="24"/>
      <c r="IQ61" s="24"/>
      <c r="IR61" s="24"/>
      <c r="IS61" s="24"/>
      <c r="IT61" s="24"/>
    </row>
    <row r="62" s="21" customFormat="1" customHeight="1" spans="2:254">
      <c r="B62" s="25"/>
      <c r="D62" s="25"/>
      <c r="E62" s="26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7"/>
      <c r="R62" s="27"/>
      <c r="S62" s="23"/>
      <c r="T62" s="23"/>
      <c r="U62" s="23"/>
      <c r="V62" s="28"/>
      <c r="X62" s="29"/>
      <c r="HW62" s="24"/>
      <c r="HX62" s="24"/>
      <c r="HY62" s="24"/>
      <c r="HZ62" s="24"/>
      <c r="IA62" s="24"/>
      <c r="IB62" s="24"/>
      <c r="IC62" s="24"/>
      <c r="ID62" s="24"/>
      <c r="IE62" s="24"/>
      <c r="IF62" s="24"/>
      <c r="IG62" s="24"/>
      <c r="IH62" s="24"/>
      <c r="II62" s="24"/>
      <c r="IJ62" s="24"/>
      <c r="IK62" s="24"/>
      <c r="IL62" s="24"/>
      <c r="IM62" s="24"/>
      <c r="IN62" s="24"/>
      <c r="IO62" s="24"/>
      <c r="IP62" s="24"/>
      <c r="IQ62" s="24"/>
      <c r="IR62" s="24"/>
      <c r="IS62" s="24"/>
      <c r="IT62" s="24"/>
    </row>
    <row r="63" s="21" customFormat="1" customHeight="1" spans="2:254">
      <c r="B63" s="25"/>
      <c r="D63" s="25"/>
      <c r="E63" s="26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7"/>
      <c r="R63" s="27"/>
      <c r="S63" s="23"/>
      <c r="T63" s="23"/>
      <c r="U63" s="23"/>
      <c r="V63" s="28"/>
      <c r="X63" s="29"/>
      <c r="HW63" s="24"/>
      <c r="HX63" s="24"/>
      <c r="HY63" s="24"/>
      <c r="HZ63" s="24"/>
      <c r="IA63" s="24"/>
      <c r="IB63" s="24"/>
      <c r="IC63" s="24"/>
      <c r="ID63" s="2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24"/>
      <c r="IS63" s="24"/>
      <c r="IT63" s="24"/>
    </row>
    <row r="64" s="21" customFormat="1" customHeight="1" spans="2:254">
      <c r="B64" s="25"/>
      <c r="D64" s="25"/>
      <c r="E64" s="26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7"/>
      <c r="R64" s="27"/>
      <c r="S64" s="23"/>
      <c r="T64" s="23"/>
      <c r="U64" s="23"/>
      <c r="V64" s="28"/>
      <c r="X64" s="29"/>
      <c r="HW64" s="24"/>
      <c r="HX64" s="24"/>
      <c r="HY64" s="24"/>
      <c r="HZ64" s="24"/>
      <c r="IA64" s="24"/>
      <c r="IB64" s="24"/>
      <c r="IC64" s="24"/>
      <c r="ID64" s="2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24"/>
      <c r="IS64" s="24"/>
      <c r="IT64" s="24"/>
    </row>
    <row r="65" s="21" customFormat="1" customHeight="1" spans="2:254">
      <c r="B65" s="25"/>
      <c r="D65" s="25"/>
      <c r="E65" s="26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7"/>
      <c r="R65" s="27"/>
      <c r="S65" s="23"/>
      <c r="T65" s="23"/>
      <c r="U65" s="23"/>
      <c r="V65" s="28"/>
      <c r="X65" s="29"/>
      <c r="HW65" s="24"/>
      <c r="HX65" s="24"/>
      <c r="HY65" s="24"/>
      <c r="HZ65" s="24"/>
      <c r="IA65" s="24"/>
      <c r="IB65" s="24"/>
      <c r="IC65" s="24"/>
      <c r="ID65" s="24"/>
      <c r="IE65" s="24"/>
      <c r="IF65" s="24"/>
      <c r="IG65" s="24"/>
      <c r="IH65" s="24"/>
      <c r="II65" s="24"/>
      <c r="IJ65" s="24"/>
      <c r="IK65" s="24"/>
      <c r="IL65" s="24"/>
      <c r="IM65" s="24"/>
      <c r="IN65" s="24"/>
      <c r="IO65" s="24"/>
      <c r="IP65" s="24"/>
      <c r="IQ65" s="24"/>
      <c r="IR65" s="24"/>
      <c r="IS65" s="24"/>
      <c r="IT65" s="24"/>
    </row>
    <row r="66" s="21" customFormat="1" customHeight="1" spans="2:254">
      <c r="B66" s="25"/>
      <c r="D66" s="25"/>
      <c r="E66" s="26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7"/>
      <c r="R66" s="27"/>
      <c r="S66" s="23"/>
      <c r="T66" s="23"/>
      <c r="U66" s="23"/>
      <c r="V66" s="28"/>
      <c r="X66" s="29"/>
      <c r="HW66" s="24"/>
      <c r="HX66" s="24"/>
      <c r="HY66" s="24"/>
      <c r="HZ66" s="24"/>
      <c r="IA66" s="24"/>
      <c r="IB66" s="24"/>
      <c r="IC66" s="24"/>
      <c r="ID66" s="24"/>
      <c r="IE66" s="24"/>
      <c r="IF66" s="24"/>
      <c r="IG66" s="24"/>
      <c r="IH66" s="24"/>
      <c r="II66" s="24"/>
      <c r="IJ66" s="24"/>
      <c r="IK66" s="24"/>
      <c r="IL66" s="24"/>
      <c r="IM66" s="24"/>
      <c r="IN66" s="24"/>
      <c r="IO66" s="24"/>
      <c r="IP66" s="24"/>
      <c r="IQ66" s="24"/>
      <c r="IR66" s="24"/>
      <c r="IS66" s="24"/>
      <c r="IT66" s="24"/>
    </row>
    <row r="67" s="21" customFormat="1" customHeight="1" spans="2:254">
      <c r="B67" s="25"/>
      <c r="D67" s="25"/>
      <c r="E67" s="26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7"/>
      <c r="R67" s="27"/>
      <c r="S67" s="23"/>
      <c r="T67" s="23"/>
      <c r="U67" s="23"/>
      <c r="V67" s="28"/>
      <c r="X67" s="29"/>
      <c r="HW67" s="24"/>
      <c r="HX67" s="24"/>
      <c r="HY67" s="24"/>
      <c r="HZ67" s="24"/>
      <c r="IA67" s="24"/>
      <c r="IB67" s="24"/>
      <c r="IC67" s="24"/>
      <c r="ID67" s="24"/>
      <c r="IE67" s="24"/>
      <c r="IF67" s="24"/>
      <c r="IG67" s="24"/>
      <c r="IH67" s="24"/>
      <c r="II67" s="24"/>
      <c r="IJ67" s="24"/>
      <c r="IK67" s="24"/>
      <c r="IL67" s="24"/>
      <c r="IM67" s="24"/>
      <c r="IN67" s="24"/>
      <c r="IO67" s="24"/>
      <c r="IP67" s="24"/>
      <c r="IQ67" s="24"/>
      <c r="IR67" s="24"/>
      <c r="IS67" s="24"/>
      <c r="IT67" s="24"/>
    </row>
    <row r="68" s="21" customFormat="1" customHeight="1" spans="2:254">
      <c r="B68" s="25"/>
      <c r="D68" s="25"/>
      <c r="E68" s="26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7"/>
      <c r="R68" s="27"/>
      <c r="S68" s="23"/>
      <c r="T68" s="23"/>
      <c r="U68" s="23"/>
      <c r="V68" s="28"/>
      <c r="X68" s="29"/>
      <c r="HW68" s="24"/>
      <c r="HX68" s="24"/>
      <c r="HY68" s="24"/>
      <c r="HZ68" s="24"/>
      <c r="IA68" s="24"/>
      <c r="IB68" s="24"/>
      <c r="IC68" s="24"/>
      <c r="ID68" s="24"/>
      <c r="IE68" s="24"/>
      <c r="IF68" s="24"/>
      <c r="IG68" s="24"/>
      <c r="IH68" s="24"/>
      <c r="II68" s="24"/>
      <c r="IJ68" s="24"/>
      <c r="IK68" s="24"/>
      <c r="IL68" s="24"/>
      <c r="IM68" s="24"/>
      <c r="IN68" s="24"/>
      <c r="IO68" s="24"/>
      <c r="IP68" s="24"/>
      <c r="IQ68" s="24"/>
      <c r="IR68" s="24"/>
      <c r="IS68" s="24"/>
      <c r="IT68" s="24"/>
    </row>
    <row r="69" s="21" customFormat="1" customHeight="1" spans="2:254">
      <c r="B69" s="25"/>
      <c r="D69" s="25"/>
      <c r="E69" s="26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7"/>
      <c r="R69" s="27"/>
      <c r="S69" s="23"/>
      <c r="T69" s="23"/>
      <c r="U69" s="23"/>
      <c r="V69" s="28"/>
      <c r="X69" s="29"/>
      <c r="HW69" s="24"/>
      <c r="HX69" s="24"/>
      <c r="HY69" s="24"/>
      <c r="HZ69" s="24"/>
      <c r="IA69" s="24"/>
      <c r="IB69" s="24"/>
      <c r="IC69" s="24"/>
      <c r="ID69" s="24"/>
      <c r="IE69" s="24"/>
      <c r="IF69" s="24"/>
      <c r="IG69" s="24"/>
      <c r="IH69" s="24"/>
      <c r="II69" s="24"/>
      <c r="IJ69" s="24"/>
      <c r="IK69" s="24"/>
      <c r="IL69" s="24"/>
      <c r="IM69" s="24"/>
      <c r="IN69" s="24"/>
      <c r="IO69" s="24"/>
      <c r="IP69" s="24"/>
      <c r="IQ69" s="24"/>
      <c r="IR69" s="24"/>
      <c r="IS69" s="24"/>
      <c r="IT69" s="24"/>
    </row>
    <row r="70" s="21" customFormat="1" customHeight="1" spans="2:254">
      <c r="B70" s="25"/>
      <c r="D70" s="25"/>
      <c r="E70" s="26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7"/>
      <c r="R70" s="27"/>
      <c r="S70" s="23"/>
      <c r="T70" s="23"/>
      <c r="U70" s="23"/>
      <c r="V70" s="28"/>
      <c r="X70" s="29"/>
      <c r="HW70" s="24"/>
      <c r="HX70" s="24"/>
      <c r="HY70" s="24"/>
      <c r="HZ70" s="24"/>
      <c r="IA70" s="24"/>
      <c r="IB70" s="24"/>
      <c r="IC70" s="24"/>
      <c r="ID70" s="24"/>
      <c r="IE70" s="24"/>
      <c r="IF70" s="24"/>
      <c r="IG70" s="24"/>
      <c r="IH70" s="24"/>
      <c r="II70" s="24"/>
      <c r="IJ70" s="24"/>
      <c r="IK70" s="24"/>
      <c r="IL70" s="24"/>
      <c r="IM70" s="24"/>
      <c r="IN70" s="24"/>
      <c r="IO70" s="24"/>
      <c r="IP70" s="24"/>
      <c r="IQ70" s="24"/>
      <c r="IR70" s="24"/>
      <c r="IS70" s="24"/>
      <c r="IT70" s="24"/>
    </row>
    <row r="71" s="21" customFormat="1" customHeight="1" spans="2:254">
      <c r="B71" s="25"/>
      <c r="D71" s="25"/>
      <c r="E71" s="26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7"/>
      <c r="R71" s="27"/>
      <c r="S71" s="23"/>
      <c r="T71" s="23"/>
      <c r="U71" s="23"/>
      <c r="V71" s="28"/>
      <c r="X71" s="29"/>
      <c r="HW71" s="24"/>
      <c r="HX71" s="24"/>
      <c r="HY71" s="24"/>
      <c r="HZ71" s="24"/>
      <c r="IA71" s="24"/>
      <c r="IB71" s="24"/>
      <c r="IC71" s="24"/>
      <c r="ID71" s="24"/>
      <c r="IE71" s="24"/>
      <c r="IF71" s="24"/>
      <c r="IG71" s="24"/>
      <c r="IH71" s="24"/>
      <c r="II71" s="24"/>
      <c r="IJ71" s="24"/>
      <c r="IK71" s="24"/>
      <c r="IL71" s="24"/>
      <c r="IM71" s="24"/>
      <c r="IN71" s="24"/>
      <c r="IO71" s="24"/>
      <c r="IP71" s="24"/>
      <c r="IQ71" s="24"/>
      <c r="IR71" s="24"/>
      <c r="IS71" s="24"/>
      <c r="IT71" s="24"/>
    </row>
    <row r="72" s="21" customFormat="1" customHeight="1" spans="2:254">
      <c r="B72" s="25"/>
      <c r="D72" s="25"/>
      <c r="E72" s="26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7"/>
      <c r="R72" s="27"/>
      <c r="S72" s="23"/>
      <c r="T72" s="23"/>
      <c r="U72" s="23"/>
      <c r="V72" s="28"/>
      <c r="X72" s="29"/>
      <c r="HW72" s="24"/>
      <c r="HX72" s="24"/>
      <c r="HY72" s="24"/>
      <c r="HZ72" s="24"/>
      <c r="IA72" s="24"/>
      <c r="IB72" s="24"/>
      <c r="IC72" s="24"/>
      <c r="ID72" s="24"/>
      <c r="IE72" s="24"/>
      <c r="IF72" s="24"/>
      <c r="IG72" s="24"/>
      <c r="IH72" s="24"/>
      <c r="II72" s="24"/>
      <c r="IJ72" s="24"/>
      <c r="IK72" s="24"/>
      <c r="IL72" s="24"/>
      <c r="IM72" s="24"/>
      <c r="IN72" s="24"/>
      <c r="IO72" s="24"/>
      <c r="IP72" s="24"/>
      <c r="IQ72" s="24"/>
      <c r="IR72" s="24"/>
      <c r="IS72" s="24"/>
      <c r="IT72" s="24"/>
    </row>
    <row r="73" s="21" customFormat="1" customHeight="1" spans="2:254">
      <c r="B73" s="25"/>
      <c r="D73" s="25"/>
      <c r="E73" s="26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7"/>
      <c r="R73" s="27"/>
      <c r="S73" s="23"/>
      <c r="T73" s="23"/>
      <c r="U73" s="23"/>
      <c r="V73" s="28"/>
      <c r="X73" s="29"/>
      <c r="HW73" s="24"/>
      <c r="HX73" s="24"/>
      <c r="HY73" s="24"/>
      <c r="HZ73" s="24"/>
      <c r="IA73" s="24"/>
      <c r="IB73" s="24"/>
      <c r="IC73" s="24"/>
      <c r="ID73" s="24"/>
      <c r="IE73" s="24"/>
      <c r="IF73" s="24"/>
      <c r="IG73" s="24"/>
      <c r="IH73" s="24"/>
      <c r="II73" s="24"/>
      <c r="IJ73" s="24"/>
      <c r="IK73" s="24"/>
      <c r="IL73" s="24"/>
      <c r="IM73" s="24"/>
      <c r="IN73" s="24"/>
      <c r="IO73" s="24"/>
      <c r="IP73" s="24"/>
      <c r="IQ73" s="24"/>
      <c r="IR73" s="24"/>
      <c r="IS73" s="24"/>
      <c r="IT73" s="24"/>
    </row>
    <row r="74" s="21" customFormat="1" customHeight="1" spans="2:254">
      <c r="B74" s="25"/>
      <c r="D74" s="25"/>
      <c r="E74" s="26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7"/>
      <c r="R74" s="27"/>
      <c r="S74" s="23"/>
      <c r="T74" s="23"/>
      <c r="U74" s="23"/>
      <c r="V74" s="28"/>
      <c r="X74" s="29"/>
      <c r="HW74" s="24"/>
      <c r="HX74" s="24"/>
      <c r="HY74" s="24"/>
      <c r="HZ74" s="24"/>
      <c r="IA74" s="24"/>
      <c r="IB74" s="24"/>
      <c r="IC74" s="24"/>
      <c r="ID74" s="24"/>
      <c r="IE74" s="24"/>
      <c r="IF74" s="24"/>
      <c r="IG74" s="24"/>
      <c r="IH74" s="24"/>
      <c r="II74" s="24"/>
      <c r="IJ74" s="24"/>
      <c r="IK74" s="24"/>
      <c r="IL74" s="24"/>
      <c r="IM74" s="24"/>
      <c r="IN74" s="24"/>
      <c r="IO74" s="24"/>
      <c r="IP74" s="24"/>
      <c r="IQ74" s="24"/>
      <c r="IR74" s="24"/>
      <c r="IS74" s="24"/>
      <c r="IT74" s="24"/>
    </row>
    <row r="75" s="21" customFormat="1" customHeight="1" spans="2:254">
      <c r="B75" s="25"/>
      <c r="D75" s="25"/>
      <c r="E75" s="26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7"/>
      <c r="R75" s="27"/>
      <c r="S75" s="23"/>
      <c r="T75" s="23"/>
      <c r="U75" s="23"/>
      <c r="V75" s="28"/>
      <c r="X75" s="29"/>
      <c r="HW75" s="24"/>
      <c r="HX75" s="24"/>
      <c r="HY75" s="24"/>
      <c r="HZ75" s="24"/>
      <c r="IA75" s="24"/>
      <c r="IB75" s="24"/>
      <c r="IC75" s="24"/>
      <c r="ID75" s="24"/>
      <c r="IE75" s="24"/>
      <c r="IF75" s="24"/>
      <c r="IG75" s="24"/>
      <c r="IH75" s="24"/>
      <c r="II75" s="24"/>
      <c r="IJ75" s="24"/>
      <c r="IK75" s="24"/>
      <c r="IL75" s="24"/>
      <c r="IM75" s="24"/>
      <c r="IN75" s="24"/>
      <c r="IO75" s="24"/>
      <c r="IP75" s="24"/>
      <c r="IQ75" s="24"/>
      <c r="IR75" s="24"/>
      <c r="IS75" s="24"/>
      <c r="IT75" s="24"/>
    </row>
    <row r="76" s="21" customFormat="1" customHeight="1" spans="2:254">
      <c r="B76" s="25"/>
      <c r="D76" s="25"/>
      <c r="E76" s="26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7"/>
      <c r="R76" s="27"/>
      <c r="S76" s="23"/>
      <c r="T76" s="23"/>
      <c r="U76" s="23"/>
      <c r="V76" s="28"/>
      <c r="X76" s="29"/>
      <c r="HW76" s="24"/>
      <c r="HX76" s="24"/>
      <c r="HY76" s="24"/>
      <c r="HZ76" s="24"/>
      <c r="IA76" s="24"/>
      <c r="IB76" s="24"/>
      <c r="IC76" s="24"/>
      <c r="ID76" s="24"/>
      <c r="IE76" s="24"/>
      <c r="IF76" s="24"/>
      <c r="IG76" s="24"/>
      <c r="IH76" s="24"/>
      <c r="II76" s="24"/>
      <c r="IJ76" s="24"/>
      <c r="IK76" s="24"/>
      <c r="IL76" s="24"/>
      <c r="IM76" s="24"/>
      <c r="IN76" s="24"/>
      <c r="IO76" s="24"/>
      <c r="IP76" s="24"/>
      <c r="IQ76" s="24"/>
      <c r="IR76" s="24"/>
      <c r="IS76" s="24"/>
      <c r="IT76" s="24"/>
    </row>
    <row r="77" s="21" customFormat="1" customHeight="1" spans="2:254">
      <c r="B77" s="25"/>
      <c r="D77" s="25"/>
      <c r="E77" s="26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7"/>
      <c r="R77" s="27"/>
      <c r="S77" s="23"/>
      <c r="T77" s="23"/>
      <c r="U77" s="23"/>
      <c r="V77" s="28"/>
      <c r="X77" s="29"/>
      <c r="HW77" s="24"/>
      <c r="HX77" s="24"/>
      <c r="HY77" s="24"/>
      <c r="HZ77" s="24"/>
      <c r="IA77" s="24"/>
      <c r="IB77" s="24"/>
      <c r="IC77" s="24"/>
      <c r="ID77" s="24"/>
      <c r="IE77" s="24"/>
      <c r="IF77" s="24"/>
      <c r="IG77" s="24"/>
      <c r="IH77" s="24"/>
      <c r="II77" s="24"/>
      <c r="IJ77" s="24"/>
      <c r="IK77" s="24"/>
      <c r="IL77" s="24"/>
      <c r="IM77" s="24"/>
      <c r="IN77" s="24"/>
      <c r="IO77" s="24"/>
      <c r="IP77" s="24"/>
      <c r="IQ77" s="24"/>
      <c r="IR77" s="24"/>
      <c r="IS77" s="24"/>
      <c r="IT77" s="24"/>
    </row>
    <row r="78" s="21" customFormat="1" customHeight="1" spans="2:254">
      <c r="B78" s="25"/>
      <c r="D78" s="25"/>
      <c r="E78" s="26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7"/>
      <c r="R78" s="27"/>
      <c r="S78" s="23"/>
      <c r="T78" s="23"/>
      <c r="U78" s="23"/>
      <c r="V78" s="28"/>
      <c r="X78" s="29"/>
      <c r="HW78" s="24"/>
      <c r="HX78" s="24"/>
      <c r="HY78" s="24"/>
      <c r="HZ78" s="24"/>
      <c r="IA78" s="24"/>
      <c r="IB78" s="24"/>
      <c r="IC78" s="24"/>
      <c r="ID78" s="24"/>
      <c r="IE78" s="24"/>
      <c r="IF78" s="24"/>
      <c r="IG78" s="24"/>
      <c r="IH78" s="24"/>
      <c r="II78" s="24"/>
      <c r="IJ78" s="24"/>
      <c r="IK78" s="24"/>
      <c r="IL78" s="24"/>
      <c r="IM78" s="24"/>
      <c r="IN78" s="24"/>
      <c r="IO78" s="24"/>
      <c r="IP78" s="24"/>
      <c r="IQ78" s="24"/>
      <c r="IR78" s="24"/>
      <c r="IS78" s="24"/>
      <c r="IT78" s="24"/>
    </row>
    <row r="79" s="21" customFormat="1" customHeight="1" spans="2:254">
      <c r="B79" s="25"/>
      <c r="D79" s="25"/>
      <c r="E79" s="26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7"/>
      <c r="R79" s="27"/>
      <c r="S79" s="23"/>
      <c r="T79" s="23"/>
      <c r="U79" s="23"/>
      <c r="V79" s="28"/>
      <c r="X79" s="29"/>
      <c r="HW79" s="24"/>
      <c r="HX79" s="24"/>
      <c r="HY79" s="24"/>
      <c r="HZ79" s="24"/>
      <c r="IA79" s="24"/>
      <c r="IB79" s="24"/>
      <c r="IC79" s="24"/>
      <c r="ID79" s="24"/>
      <c r="IE79" s="24"/>
      <c r="IF79" s="24"/>
      <c r="IG79" s="24"/>
      <c r="IH79" s="24"/>
      <c r="II79" s="24"/>
      <c r="IJ79" s="24"/>
      <c r="IK79" s="24"/>
      <c r="IL79" s="24"/>
      <c r="IM79" s="24"/>
      <c r="IN79" s="24"/>
      <c r="IO79" s="24"/>
      <c r="IP79" s="24"/>
      <c r="IQ79" s="24"/>
      <c r="IR79" s="24"/>
      <c r="IS79" s="24"/>
      <c r="IT79" s="24"/>
    </row>
  </sheetData>
  <autoFilter xmlns:etc="http://www.wps.cn/officeDocument/2017/etCustomData" ref="A4:IT50" etc:filterBottomFollowUsedRange="0">
    <extLst/>
  </autoFilter>
  <mergeCells count="14">
    <mergeCell ref="A1:W1"/>
    <mergeCell ref="H3:I3"/>
    <mergeCell ref="J3:L3"/>
    <mergeCell ref="M3:O3"/>
    <mergeCell ref="S3:U3"/>
    <mergeCell ref="B3:B4"/>
    <mergeCell ref="E3:E4"/>
    <mergeCell ref="F3:F4"/>
    <mergeCell ref="P3:P4"/>
    <mergeCell ref="Q3:Q4"/>
    <mergeCell ref="R3:R4"/>
    <mergeCell ref="V3:V4"/>
    <mergeCell ref="W3:W4"/>
    <mergeCell ref="X3:X4"/>
  </mergeCells>
  <conditionalFormatting sqref="H5:H37">
    <cfRule type="cellIs" dxfId="0" priority="1" operator="lessThan">
      <formula>12</formula>
    </cfRule>
  </conditionalFormatting>
  <conditionalFormatting sqref="I5:I37">
    <cfRule type="cellIs" dxfId="0" priority="3" operator="greaterThan">
      <formula>120</formula>
    </cfRule>
  </conditionalFormatting>
  <conditionalFormatting sqref="T1 T3:T49 T80:T65536">
    <cfRule type="cellIs" dxfId="0" priority="2" operator="lessThan">
      <formula>90</formula>
    </cfRule>
  </conditionalFormatting>
  <pageMargins left="0.393055555555556" right="0.75" top="0.275" bottom="0.472222222222222" header="0.156944444444444" footer="0.196527777777778"/>
  <pageSetup paperSize="9" scale="70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H16"/>
  <sheetViews>
    <sheetView tabSelected="1" workbookViewId="0">
      <selection activeCell="M11" sqref="M11"/>
    </sheetView>
  </sheetViews>
  <sheetFormatPr defaultColWidth="9.14285714285714" defaultRowHeight="12.75" outlineLevelCol="7"/>
  <cols>
    <col min="2" max="2" width="17.2857142857143" style="1" customWidth="1"/>
    <col min="3" max="3" width="13.1428571428571" customWidth="1"/>
    <col min="4" max="4" width="11.5714285714286" customWidth="1"/>
    <col min="5" max="5" width="12.8571428571429" style="2"/>
    <col min="6" max="9" width="12.8571428571429"/>
  </cols>
  <sheetData>
    <row r="2" ht="31" customHeight="1" spans="2:3">
      <c r="B2" s="3" t="s">
        <v>72</v>
      </c>
      <c r="C2" s="4">
        <v>18000</v>
      </c>
    </row>
    <row r="3" ht="21" customHeight="1" spans="2:5">
      <c r="B3" s="5" t="s">
        <v>73</v>
      </c>
      <c r="C3" s="5" t="s">
        <v>74</v>
      </c>
      <c r="D3" s="5" t="s">
        <v>75</v>
      </c>
      <c r="E3" s="6" t="s">
        <v>76</v>
      </c>
    </row>
    <row r="4" ht="21" customHeight="1" spans="2:5">
      <c r="B4" s="7" t="s">
        <v>77</v>
      </c>
      <c r="C4" s="8">
        <v>2807180.19</v>
      </c>
      <c r="D4" s="9">
        <f>C4/C7</f>
        <v>0.892340430352837</v>
      </c>
      <c r="E4" s="8">
        <f>C2*D4</f>
        <v>16062.1277463511</v>
      </c>
    </row>
    <row r="5" ht="21" customHeight="1" spans="2:5">
      <c r="B5" s="7" t="s">
        <v>78</v>
      </c>
      <c r="C5" s="8">
        <v>290682.19</v>
      </c>
      <c r="D5" s="9">
        <f>C5/C7</f>
        <v>0.0924014323856087</v>
      </c>
      <c r="E5" s="8">
        <f>C2*D5</f>
        <v>1663.22578294096</v>
      </c>
    </row>
    <row r="6" ht="21" customHeight="1" spans="2:5">
      <c r="B6" s="7" t="s">
        <v>79</v>
      </c>
      <c r="C6" s="8">
        <v>48000</v>
      </c>
      <c r="D6" s="9">
        <f>C6/C7</f>
        <v>0.0152581372615543</v>
      </c>
      <c r="E6" s="8">
        <f>C2*D6</f>
        <v>274.646470707978</v>
      </c>
    </row>
    <row r="7" ht="21" customHeight="1" spans="2:5">
      <c r="B7" s="10" t="s">
        <v>80</v>
      </c>
      <c r="C7" s="8">
        <f>SUM(C4:C6)</f>
        <v>3145862.38</v>
      </c>
      <c r="D7" s="11">
        <f>SUM(D4:D6)</f>
        <v>1</v>
      </c>
      <c r="E7" s="8">
        <f>SUM(E4:E6)</f>
        <v>18000</v>
      </c>
    </row>
    <row r="8" ht="23" customHeight="1" spans="4:5">
      <c r="D8" s="2"/>
      <c r="E8"/>
    </row>
    <row r="9" ht="27" customHeight="1" spans="2:5">
      <c r="B9" s="3" t="s">
        <v>81</v>
      </c>
      <c r="C9" s="4">
        <v>12000</v>
      </c>
      <c r="E9"/>
    </row>
    <row r="10" ht="21" customHeight="1" spans="2:8">
      <c r="B10" s="12" t="s">
        <v>16</v>
      </c>
      <c r="C10" s="12" t="s">
        <v>82</v>
      </c>
      <c r="D10" s="12" t="s">
        <v>83</v>
      </c>
      <c r="E10" s="12" t="s">
        <v>84</v>
      </c>
      <c r="F10" s="12" t="s">
        <v>85</v>
      </c>
      <c r="G10" s="12" t="s">
        <v>86</v>
      </c>
      <c r="H10" s="12" t="s">
        <v>87</v>
      </c>
    </row>
    <row r="11" ht="21" customHeight="1" spans="2:8">
      <c r="B11" s="13" t="s">
        <v>88</v>
      </c>
      <c r="C11" s="14">
        <v>3</v>
      </c>
      <c r="D11" s="13">
        <f>0.06*10000</f>
        <v>600</v>
      </c>
      <c r="E11" s="13">
        <v>1.67</v>
      </c>
      <c r="F11" s="15">
        <f t="shared" ref="F11:F15" si="0">E11/$E$16</f>
        <v>0.0862157976251936</v>
      </c>
      <c r="G11" s="16">
        <f t="shared" ref="G11:G15" si="1">F11*6000</f>
        <v>517.294785751161</v>
      </c>
      <c r="H11" s="17">
        <f t="shared" ref="H11:H15" si="2">D11+G11</f>
        <v>1117.29478575116</v>
      </c>
    </row>
    <row r="12" ht="21" customHeight="1" spans="2:8">
      <c r="B12" s="18" t="s">
        <v>89</v>
      </c>
      <c r="C12" s="14">
        <v>3</v>
      </c>
      <c r="D12" s="13">
        <v>600</v>
      </c>
      <c r="E12" s="13">
        <v>2.85</v>
      </c>
      <c r="F12" s="15">
        <f t="shared" si="0"/>
        <v>0.147134744450181</v>
      </c>
      <c r="G12" s="16">
        <f t="shared" si="1"/>
        <v>882.808466701084</v>
      </c>
      <c r="H12" s="17">
        <f t="shared" si="2"/>
        <v>1482.80846670108</v>
      </c>
    </row>
    <row r="13" ht="21" customHeight="1" spans="2:8">
      <c r="B13" s="18" t="s">
        <v>90</v>
      </c>
      <c r="C13" s="19">
        <v>5</v>
      </c>
      <c r="D13" s="13">
        <v>1000</v>
      </c>
      <c r="E13" s="13">
        <v>3.84</v>
      </c>
      <c r="F13" s="15">
        <f t="shared" si="0"/>
        <v>0.198244708311822</v>
      </c>
      <c r="G13" s="16">
        <f t="shared" si="1"/>
        <v>1189.46824987093</v>
      </c>
      <c r="H13" s="17">
        <f t="shared" si="2"/>
        <v>2189.46824987093</v>
      </c>
    </row>
    <row r="14" ht="21" customHeight="1" spans="2:8">
      <c r="B14" s="18" t="s">
        <v>91</v>
      </c>
      <c r="C14" s="19">
        <v>10</v>
      </c>
      <c r="D14" s="13">
        <v>2000</v>
      </c>
      <c r="E14" s="13">
        <v>6.32</v>
      </c>
      <c r="F14" s="15">
        <f t="shared" si="0"/>
        <v>0.326277749096541</v>
      </c>
      <c r="G14" s="16">
        <f t="shared" si="1"/>
        <v>1957.66649457925</v>
      </c>
      <c r="H14" s="17">
        <f t="shared" si="2"/>
        <v>3957.66649457925</v>
      </c>
    </row>
    <row r="15" ht="21" customHeight="1" spans="2:8">
      <c r="B15" s="13" t="s">
        <v>92</v>
      </c>
      <c r="C15" s="19">
        <v>9</v>
      </c>
      <c r="D15" s="13">
        <v>1800</v>
      </c>
      <c r="E15" s="13">
        <v>4.69</v>
      </c>
      <c r="F15" s="15">
        <f t="shared" si="0"/>
        <v>0.242127000516262</v>
      </c>
      <c r="G15" s="16">
        <f t="shared" si="1"/>
        <v>1452.76200309757</v>
      </c>
      <c r="H15" s="17">
        <f t="shared" si="2"/>
        <v>3252.76200309757</v>
      </c>
    </row>
    <row r="16" ht="21" customHeight="1" spans="2:8">
      <c r="B16" s="18" t="s">
        <v>93</v>
      </c>
      <c r="C16" s="20">
        <f t="shared" ref="C16:H16" si="3">SUM(C11:C15)</f>
        <v>30</v>
      </c>
      <c r="D16" s="13">
        <f t="shared" si="3"/>
        <v>6000</v>
      </c>
      <c r="E16" s="13">
        <f t="shared" si="3"/>
        <v>19.37</v>
      </c>
      <c r="F16" s="13">
        <f t="shared" si="3"/>
        <v>1</v>
      </c>
      <c r="G16" s="16">
        <f t="shared" si="3"/>
        <v>6000</v>
      </c>
      <c r="H16" s="13">
        <f t="shared" si="3"/>
        <v>12000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年终奖计算明细表</vt:lpstr>
      <vt:lpstr>2025年一季度奖金分配明细表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　　　</cp:lastModifiedBy>
  <dcterms:created xsi:type="dcterms:W3CDTF">2021-12-20T08:49:00Z</dcterms:created>
  <dcterms:modified xsi:type="dcterms:W3CDTF">2025-06-23T05:14:51Z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ED96ABD9A3C441BC89B6E79F8207635C_13</vt:lpwstr>
  </property>
  <property fmtid="{D5CDD505-2E9C-101B-9397-08002B2CF9AE}" pid="3" name="KSOProductBuildVer">
    <vt:lpwstr>2052-12.1.0.21541</vt:lpwstr>
  </property>
</Properties>
</file>