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27"/>
  </bookViews>
  <sheets>
    <sheet name="年终奖测算明细表 " sheetId="9" r:id="rId1"/>
    <sheet name="年终奖计算明细表" sheetId="3" state="hidden" r:id="rId2"/>
    <sheet name="华畅飞年终奖计算明细表 " sheetId="16" r:id="rId3"/>
    <sheet name="2024年员工工资待遇" sheetId="5" r:id="rId4"/>
    <sheet name="公司年终奖的政策规定" sheetId="6" r:id="rId5"/>
    <sheet name="2024年年终奖名单" sheetId="11" r:id="rId6"/>
    <sheet name="Sheet2" sheetId="12" r:id="rId7"/>
  </sheets>
  <definedNames>
    <definedName name="_xlnm._FilterDatabase" localSheetId="0" hidden="1">'年终奖测算明细表 '!$A$4:$IS$46</definedName>
    <definedName name="_xlnm._FilterDatabase" localSheetId="1" hidden="1">年终奖计算明细表!$A$4:$IT$50</definedName>
    <definedName name="_xlnm._FilterDatabase" localSheetId="2" hidden="1">'华畅飞年终奖计算明细表 '!$A$4:$IS$10</definedName>
    <definedName name="_xlnm._FilterDatabase" localSheetId="5" hidden="1">'2024年年终奖名单'!$A$1:$H$37</definedName>
    <definedName name="_xlnm._FilterDatabase" localSheetId="3" hidden="1">'2024年员工工资待遇'!#REF!</definedName>
    <definedName name="_xlnm.Print_Area" localSheetId="1">年终奖计算明细表!$A$1:$X$49</definedName>
    <definedName name="_xlnm.Print_Area" localSheetId="0">'年终奖测算明细表 '!$A$1:$W$44</definedName>
    <definedName name="_xlnm.Print_Area" localSheetId="2">'华畅飞年终奖计算明细表 '!$A$1:$W$8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经理扣1000元（完成2个客户）
主管扣600元（完成1个客户)</t>
        </r>
      </text>
    </comment>
  </commentList>
</comments>
</file>

<file path=xl/sharedStrings.xml><?xml version="1.0" encoding="utf-8"?>
<sst xmlns="http://schemas.openxmlformats.org/spreadsheetml/2006/main" count="661" uniqueCount="189">
  <si>
    <t>深圳市东泰国际物流有限公司2024年年终奖明细表</t>
  </si>
  <si>
    <t>姓名</t>
  </si>
  <si>
    <t>职位</t>
  </si>
  <si>
    <t>核算截止日期</t>
  </si>
  <si>
    <t>实际出勤情况</t>
  </si>
  <si>
    <t>培训</t>
  </si>
  <si>
    <t>会议</t>
  </si>
  <si>
    <t>奖金标准</t>
  </si>
  <si>
    <t>经营业绩比例</t>
  </si>
  <si>
    <t>奖金金额</t>
  </si>
  <si>
    <t>考核项目</t>
  </si>
  <si>
    <t>应发金额</t>
  </si>
  <si>
    <t>签名</t>
  </si>
  <si>
    <t>序号</t>
  </si>
  <si>
    <t>部门</t>
  </si>
  <si>
    <t>入职日期</t>
  </si>
  <si>
    <t>应出勤
(天)</t>
  </si>
  <si>
    <t>工作月数</t>
  </si>
  <si>
    <t>请假（H)</t>
  </si>
  <si>
    <t>应勤</t>
  </si>
  <si>
    <t>缺勤</t>
  </si>
  <si>
    <t>应扣</t>
  </si>
  <si>
    <t>扣款（管理层）</t>
  </si>
  <si>
    <t>绩效分数</t>
  </si>
  <si>
    <t>扣除项目</t>
  </si>
  <si>
    <t>杨柳飞</t>
  </si>
  <si>
    <t>总经室</t>
  </si>
  <si>
    <t>董事长</t>
  </si>
  <si>
    <t>万志诚</t>
  </si>
  <si>
    <t>副总经理</t>
  </si>
  <si>
    <t>陈富华</t>
  </si>
  <si>
    <t>王秋兰</t>
  </si>
  <si>
    <t>李爱红</t>
  </si>
  <si>
    <t>钱亚萍</t>
  </si>
  <si>
    <t>刘桃枝</t>
  </si>
  <si>
    <t>刘兆华</t>
  </si>
  <si>
    <t>彭阳</t>
  </si>
  <si>
    <t>叶远庭</t>
  </si>
  <si>
    <t>杨启开</t>
  </si>
  <si>
    <t>万长国</t>
  </si>
  <si>
    <t>孙银娇</t>
  </si>
  <si>
    <t>熊小香</t>
  </si>
  <si>
    <t>郭俊</t>
  </si>
  <si>
    <t>蒋运</t>
  </si>
  <si>
    <t>蓝日享</t>
  </si>
  <si>
    <t>石小东</t>
  </si>
  <si>
    <t>钟小珍</t>
  </si>
  <si>
    <t>杨珍</t>
  </si>
  <si>
    <t>雷建军</t>
  </si>
  <si>
    <t>杨美琼</t>
  </si>
  <si>
    <t>周嘉莉</t>
  </si>
  <si>
    <t>温秋燕</t>
  </si>
  <si>
    <t>龙大新</t>
  </si>
  <si>
    <t>黄炯豪</t>
  </si>
  <si>
    <t>杨依明</t>
  </si>
  <si>
    <t>庞晓雪</t>
  </si>
  <si>
    <t>赖丽梅</t>
  </si>
  <si>
    <t>客服部</t>
  </si>
  <si>
    <t>何丽</t>
  </si>
  <si>
    <t>伍鸿俊</t>
  </si>
  <si>
    <t>熊逸君</t>
  </si>
  <si>
    <t>陈玉婷</t>
  </si>
  <si>
    <t>无</t>
  </si>
  <si>
    <t>柯亚东</t>
  </si>
  <si>
    <t>市场部</t>
  </si>
  <si>
    <t>石凯伦</t>
  </si>
  <si>
    <t>国际货代部</t>
  </si>
  <si>
    <t>潘国燕</t>
  </si>
  <si>
    <t>刘金女</t>
  </si>
  <si>
    <t>李鹤</t>
  </si>
  <si>
    <t>小计</t>
  </si>
  <si>
    <t>审批：</t>
  </si>
  <si>
    <t>审核：</t>
  </si>
  <si>
    <t>制表：李爱红 2025/01/24</t>
  </si>
  <si>
    <t>2021年年终奖明细表</t>
  </si>
  <si>
    <t>,</t>
  </si>
  <si>
    <t>扣个税</t>
  </si>
  <si>
    <t>实发工资</t>
  </si>
  <si>
    <t>林务滋</t>
  </si>
  <si>
    <t>杨金刚</t>
  </si>
  <si>
    <t>林伟豪</t>
  </si>
  <si>
    <t>王学芳</t>
  </si>
  <si>
    <t>潘雅欣</t>
  </si>
  <si>
    <t>李仕明</t>
  </si>
  <si>
    <t>李雄旺</t>
  </si>
  <si>
    <t>叶勇辉</t>
  </si>
  <si>
    <t>郭平</t>
  </si>
  <si>
    <t>黄红敏</t>
  </si>
  <si>
    <t>陈锦权</t>
  </si>
  <si>
    <t>罗文聪</t>
  </si>
  <si>
    <t>邱扬</t>
  </si>
  <si>
    <t>陈诗晴</t>
  </si>
  <si>
    <t>刘锦财</t>
  </si>
  <si>
    <t>黄清鹏</t>
  </si>
  <si>
    <t>杜博</t>
  </si>
  <si>
    <t>陈桥秀</t>
  </si>
  <si>
    <t>张洋</t>
  </si>
  <si>
    <t>林春海</t>
  </si>
  <si>
    <t>刘淑清</t>
  </si>
  <si>
    <t>邓保主</t>
  </si>
  <si>
    <t>深圳华畅飞供应链有限公司2022年年终奖明细表</t>
  </si>
  <si>
    <t>制表：李爱红 2023/02/6</t>
  </si>
  <si>
    <t>2021员工工资明细表</t>
  </si>
  <si>
    <t>计算细则：
  1、实习生按照当月应出勤天数*工资标准计算当月工资；
  2、当月15日（含15日）前新进员工，有试用期的按照全月试用期规定的工资标准计算，15日后的新进员工次月开始计算；
  3、当月员工调薪在15日（含15日）前，当月工资标准按照调薪后标准计算，15日后当月则按照调薪前月标准计算。</t>
  </si>
  <si>
    <t>2024年人员工资明细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</si>
  <si>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</si>
  <si>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</si>
  <si>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</si>
  <si>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</si>
  <si>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</si>
  <si>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</si>
  <si>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</si>
  <si>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</si>
  <si>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</si>
  <si>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</si>
  <si>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</si>
  <si>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</si>
  <si>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平均工资</t>
  </si>
  <si>
    <t>总经理助理</t>
  </si>
  <si>
    <t>行政部</t>
  </si>
  <si>
    <t>经理</t>
  </si>
  <si>
    <t>文员</t>
  </si>
  <si>
    <t>保洁员</t>
  </si>
  <si>
    <t>财务部</t>
  </si>
  <si>
    <t>出纳</t>
  </si>
  <si>
    <t>会计</t>
  </si>
  <si>
    <t>主管</t>
  </si>
  <si>
    <t>文职</t>
  </si>
  <si>
    <t>仓储部</t>
  </si>
  <si>
    <t>仓储部经理</t>
  </si>
  <si>
    <t>仓管员</t>
  </si>
  <si>
    <t>装卸工</t>
  </si>
  <si>
    <t>/</t>
  </si>
  <si>
    <t>运作部</t>
  </si>
  <si>
    <t>录单员</t>
  </si>
  <si>
    <t>跟单员</t>
  </si>
  <si>
    <t>运作部主管</t>
  </si>
  <si>
    <t>报关操作员</t>
  </si>
  <si>
    <t>性别</t>
  </si>
  <si>
    <t>是否在职</t>
  </si>
  <si>
    <t>出生日期</t>
  </si>
  <si>
    <t>男</t>
  </si>
  <si>
    <t>总经理室</t>
  </si>
  <si>
    <t>在职</t>
  </si>
  <si>
    <t>总经理</t>
  </si>
  <si>
    <t>女</t>
  </si>
  <si>
    <t>行政经理</t>
  </si>
  <si>
    <t>综合文员</t>
  </si>
  <si>
    <t>财务经理</t>
  </si>
  <si>
    <t>仓储文员</t>
  </si>
  <si>
    <t>熊细明</t>
  </si>
  <si>
    <t>运作部副经理</t>
  </si>
  <si>
    <t>客服</t>
  </si>
  <si>
    <t>客服经理</t>
  </si>
  <si>
    <t>客服主管</t>
  </si>
  <si>
    <t>网络推广员</t>
  </si>
  <si>
    <t>货代经理</t>
  </si>
  <si>
    <t>深圳市东泰国际物流有限公司</t>
  </si>
  <si>
    <t>员工工资明细表</t>
  </si>
  <si>
    <t>月份</t>
  </si>
  <si>
    <t>2024-12</t>
  </si>
  <si>
    <t xml:space="preserve"> </t>
  </si>
  <si>
    <t>应发项目</t>
  </si>
  <si>
    <t/>
  </si>
  <si>
    <t>应扣项目</t>
  </si>
  <si>
    <t>基本工资</t>
  </si>
  <si>
    <t>管理津贴</t>
  </si>
  <si>
    <t>工作津贴</t>
  </si>
  <si>
    <t>绩效工资</t>
  </si>
  <si>
    <t>高温补贴</t>
  </si>
  <si>
    <t>加班工资</t>
  </si>
  <si>
    <t>客服跟单奖励</t>
  </si>
  <si>
    <t>其他费用</t>
  </si>
  <si>
    <t>业绩提成</t>
  </si>
  <si>
    <t>缺勤扣款</t>
  </si>
  <si>
    <t>绩效奖惩</t>
  </si>
  <si>
    <t>社保</t>
  </si>
  <si>
    <t>公积金</t>
  </si>
  <si>
    <t>电信费</t>
  </si>
  <si>
    <t>扣其他</t>
  </si>
  <si>
    <t>-13333.0</t>
  </si>
  <si>
    <t>-9500.0</t>
  </si>
  <si>
    <t>0.0</t>
  </si>
  <si>
    <t>-6800.0</t>
  </si>
  <si>
    <t>-1990.0</t>
  </si>
  <si>
    <t>-1250.0</t>
  </si>
  <si>
    <t>-4560.0</t>
  </si>
  <si>
    <t>-1950.0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</si>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</sst>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2" formatCode="_ &quot;￥&quot;* #,##0_ ;_ &quot;￥&quot;* \-#,##0_ ;_ &quot;￥&quot;* &quot;-&quot;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_ "/>
    <numFmt numFmtId="181" formatCode="0.00_ "/>
    <numFmt numFmtId="182" formatCode="0_ "/>
    <numFmt numFmtId="183" formatCode="0.0_ "/>
    <numFmt numFmtId="184" formatCode="0.00_);[Red]\(0.00\)"/>
    <numFmt numFmtId="185" formatCode="yyyy/m/d;@"/>
  </numFmts>
  <fonts count="48">
    <font>
      <sz val="10"/>
      <name val="Arial"/>
      <charset val="0"/>
    </font>
    <font>
      <sz val="17"/>
      <color indexed="8"/>
      <name val="宋体"/>
      <charset val="0"/>
    </font>
    <font>
      <sz val="11"/>
      <color indexed="8"/>
      <name val="宋体"/>
      <charset val="0"/>
    </font>
    <font>
      <sz val="11"/>
      <color indexed="10"/>
      <name val="宋体"/>
      <charset val="0"/>
    </font>
    <font>
      <b/>
      <sz val="9"/>
      <color rgb="FF000000"/>
      <name val="microsoft yahei"/>
      <charset val="0"/>
    </font>
    <font>
      <sz val="9.75"/>
      <color rgb="FF000000"/>
      <name val="微软雅黑"/>
      <charset val="0"/>
    </font>
    <font>
      <sz val="9.75"/>
      <color rgb="FF008000"/>
      <name val="微软雅黑"/>
      <charset val="0"/>
    </font>
    <font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8"/>
      <name val="Arial"/>
      <charset val="0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b/>
      <sz val="8"/>
      <name val="宋体"/>
      <charset val="134"/>
    </font>
    <font>
      <sz val="8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E7F4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10" applyNumberFormat="0" applyAlignment="0" applyProtection="0">
      <alignment vertical="center"/>
    </xf>
    <xf numFmtId="0" fontId="36" fillId="10" borderId="11" applyNumberFormat="0" applyAlignment="0" applyProtection="0">
      <alignment vertical="center"/>
    </xf>
    <xf numFmtId="0" fontId="37" fillId="10" borderId="10" applyNumberFormat="0" applyAlignment="0" applyProtection="0">
      <alignment vertical="center"/>
    </xf>
    <xf numFmtId="0" fontId="38" fillId="11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</cellStyleXfs>
  <cellXfs count="167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14" fontId="5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left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NumberFormat="1" applyFont="1" applyFill="1" applyBorder="1" applyAlignment="1">
      <alignment horizontal="center" vertical="center" wrapText="1"/>
    </xf>
    <xf numFmtId="181" fontId="14" fillId="3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180" fontId="9" fillId="0" borderId="0" xfId="0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left" vertical="center" wrapText="1"/>
    </xf>
    <xf numFmtId="181" fontId="16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180" fontId="7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0" fillId="3" borderId="0" xfId="0" applyFill="1" applyBorder="1"/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42" fontId="19" fillId="3" borderId="0" xfId="5" applyNumberFormat="1" applyFont="1" applyFill="1" applyBorder="1" applyAlignment="1">
      <alignment horizontal="left" vertical="center"/>
    </xf>
    <xf numFmtId="42" fontId="19" fillId="3" borderId="0" xfId="5" applyNumberFormat="1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14" fontId="17" fillId="3" borderId="4" xfId="0" applyNumberFormat="1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180" fontId="18" fillId="3" borderId="0" xfId="0" applyNumberFormat="1" applyFont="1" applyFill="1" applyBorder="1" applyAlignment="1">
      <alignment horizontal="center" vertical="center"/>
    </xf>
    <xf numFmtId="180" fontId="19" fillId="3" borderId="0" xfId="5" applyNumberFormat="1" applyFont="1" applyFill="1" applyBorder="1" applyAlignment="1">
      <alignment vertical="center"/>
    </xf>
    <xf numFmtId="180" fontId="16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vertical="center" wrapText="1"/>
    </xf>
    <xf numFmtId="182" fontId="17" fillId="3" borderId="4" xfId="0" applyNumberFormat="1" applyFont="1" applyFill="1" applyBorder="1" applyAlignment="1">
      <alignment horizontal="center" vertical="center" wrapText="1"/>
    </xf>
    <xf numFmtId="183" fontId="17" fillId="3" borderId="4" xfId="0" applyNumberFormat="1" applyFont="1" applyFill="1" applyBorder="1" applyAlignment="1">
      <alignment horizontal="center" vertical="center"/>
    </xf>
    <xf numFmtId="180" fontId="17" fillId="3" borderId="4" xfId="0" applyNumberFormat="1" applyFont="1" applyFill="1" applyBorder="1" applyAlignment="1">
      <alignment horizontal="right" vertical="center"/>
    </xf>
    <xf numFmtId="180" fontId="7" fillId="3" borderId="4" xfId="0" applyNumberFormat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center" vertical="center"/>
    </xf>
    <xf numFmtId="9" fontId="17" fillId="3" borderId="4" xfId="0" applyNumberFormat="1" applyFont="1" applyFill="1" applyBorder="1" applyAlignment="1">
      <alignment horizontal="center" vertical="center" wrapText="1"/>
    </xf>
    <xf numFmtId="9" fontId="17" fillId="3" borderId="4" xfId="0" applyNumberFormat="1" applyFont="1" applyFill="1" applyBorder="1" applyAlignment="1">
      <alignment horizontal="right" vertical="center"/>
    </xf>
    <xf numFmtId="181" fontId="17" fillId="3" borderId="4" xfId="0" applyNumberFormat="1" applyFont="1" applyFill="1" applyBorder="1" applyAlignment="1">
      <alignment horizontal="right" vertical="center"/>
    </xf>
    <xf numFmtId="180" fontId="17" fillId="3" borderId="0" xfId="0" applyNumberFormat="1" applyFont="1" applyFill="1" applyBorder="1" applyAlignment="1">
      <alignment horizontal="center" vertical="center"/>
    </xf>
    <xf numFmtId="180" fontId="7" fillId="3" borderId="4" xfId="0" applyNumberFormat="1" applyFont="1" applyFill="1" applyBorder="1" applyAlignment="1">
      <alignment horizontal="center" vertical="center"/>
    </xf>
    <xf numFmtId="180" fontId="7" fillId="3" borderId="0" xfId="0" applyNumberFormat="1" applyFont="1" applyFill="1" applyBorder="1" applyAlignment="1">
      <alignment horizontal="left" vertical="center"/>
    </xf>
    <xf numFmtId="181" fontId="17" fillId="3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22" fillId="3" borderId="0" xfId="0" applyFont="1" applyFill="1" applyBorder="1"/>
    <xf numFmtId="0" fontId="17" fillId="3" borderId="0" xfId="0" applyFont="1" applyFill="1" applyBorder="1"/>
    <xf numFmtId="0" fontId="7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 wrapText="1"/>
    </xf>
    <xf numFmtId="181" fontId="7" fillId="0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right" vertical="center"/>
    </xf>
    <xf numFmtId="184" fontId="7" fillId="4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18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42" fontId="19" fillId="4" borderId="0" xfId="5" applyNumberFormat="1" applyFont="1" applyFill="1" applyBorder="1" applyAlignment="1">
      <alignment horizontal="left" vertical="center"/>
    </xf>
    <xf numFmtId="42" fontId="19" fillId="4" borderId="0" xfId="5" applyNumberFormat="1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185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vertical="center" wrapText="1"/>
    </xf>
    <xf numFmtId="182" fontId="7" fillId="0" borderId="4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183" fontId="7" fillId="0" borderId="4" xfId="0" applyNumberFormat="1" applyFont="1" applyFill="1" applyBorder="1" applyAlignment="1">
      <alignment horizontal="center" vertical="center"/>
    </xf>
    <xf numFmtId="182" fontId="7" fillId="6" borderId="4" xfId="0" applyNumberFormat="1" applyFont="1" applyFill="1" applyBorder="1" applyAlignment="1">
      <alignment horizontal="center" vertical="center" wrapText="1"/>
    </xf>
    <xf numFmtId="181" fontId="18" fillId="4" borderId="0" xfId="0" applyNumberFormat="1" applyFont="1" applyFill="1" applyBorder="1" applyAlignment="1">
      <alignment horizontal="center" vertical="center"/>
    </xf>
    <xf numFmtId="180" fontId="18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181" fontId="19" fillId="4" borderId="0" xfId="5" applyNumberFormat="1" applyFont="1" applyFill="1" applyBorder="1" applyAlignment="1">
      <alignment vertical="center"/>
    </xf>
    <xf numFmtId="180" fontId="19" fillId="4" borderId="0" xfId="5" applyNumberFormat="1" applyFont="1" applyFill="1" applyBorder="1" applyAlignment="1">
      <alignment horizontal="right" vertical="center"/>
    </xf>
    <xf numFmtId="42" fontId="24" fillId="4" borderId="0" xfId="5" applyNumberFormat="1" applyFont="1" applyFill="1" applyBorder="1" applyAlignment="1">
      <alignment horizontal="right" vertical="center"/>
    </xf>
    <xf numFmtId="181" fontId="16" fillId="5" borderId="4" xfId="0" applyNumberFormat="1" applyFont="1" applyFill="1" applyBorder="1" applyAlignment="1">
      <alignment horizontal="center" vertical="center" wrapText="1"/>
    </xf>
    <xf numFmtId="180" fontId="16" fillId="5" borderId="4" xfId="0" applyNumberFormat="1" applyFont="1" applyFill="1" applyBorder="1" applyAlignment="1">
      <alignment horizontal="right" vertical="center" wrapText="1"/>
    </xf>
    <xf numFmtId="184" fontId="16" fillId="5" borderId="4" xfId="0" applyNumberFormat="1" applyFont="1" applyFill="1" applyBorder="1" applyAlignment="1">
      <alignment horizontal="right" vertical="center" wrapText="1"/>
    </xf>
    <xf numFmtId="181" fontId="16" fillId="7" borderId="4" xfId="0" applyNumberFormat="1" applyFont="1" applyFill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/>
    </xf>
    <xf numFmtId="181" fontId="7" fillId="0" borderId="4" xfId="0" applyNumberFormat="1" applyFont="1" applyFill="1" applyBorder="1" applyAlignment="1">
      <alignment horizontal="center" vertical="center"/>
    </xf>
    <xf numFmtId="180" fontId="7" fillId="0" borderId="4" xfId="0" applyNumberFormat="1" applyFont="1" applyFill="1" applyBorder="1" applyAlignment="1">
      <alignment horizontal="right" vertical="center"/>
    </xf>
    <xf numFmtId="184" fontId="7" fillId="0" borderId="4" xfId="0" applyNumberFormat="1" applyFont="1" applyFill="1" applyBorder="1" applyAlignment="1">
      <alignment horizontal="right" vertical="center"/>
    </xf>
    <xf numFmtId="184" fontId="7" fillId="6" borderId="4" xfId="0" applyNumberFormat="1" applyFont="1" applyFill="1" applyBorder="1" applyAlignment="1">
      <alignment horizontal="right" vertical="center"/>
    </xf>
    <xf numFmtId="184" fontId="7" fillId="0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184" fontId="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22" fillId="0" borderId="0" xfId="0" applyFont="1" applyBorder="1"/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42" fontId="19" fillId="0" borderId="0" xfId="5" applyNumberFormat="1" applyFont="1" applyFill="1" applyBorder="1" applyAlignment="1">
      <alignment horizontal="left" vertical="center"/>
    </xf>
    <xf numFmtId="42" fontId="19" fillId="0" borderId="0" xfId="5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vertical="center"/>
    </xf>
    <xf numFmtId="180" fontId="18" fillId="0" borderId="0" xfId="0" applyNumberFormat="1" applyFont="1" applyFill="1" applyBorder="1" applyAlignment="1">
      <alignment horizontal="center" vertical="center"/>
    </xf>
    <xf numFmtId="180" fontId="19" fillId="0" borderId="0" xfId="5" applyNumberFormat="1" applyFont="1" applyFill="1" applyBorder="1" applyAlignment="1">
      <alignment vertical="center"/>
    </xf>
    <xf numFmtId="180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182" fontId="17" fillId="0" borderId="4" xfId="0" applyNumberFormat="1" applyFont="1" applyFill="1" applyBorder="1" applyAlignment="1">
      <alignment horizontal="center" vertical="center" wrapText="1"/>
    </xf>
    <xf numFmtId="180" fontId="17" fillId="0" borderId="4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9" fontId="17" fillId="0" borderId="4" xfId="0" applyNumberFormat="1" applyFont="1" applyFill="1" applyBorder="1" applyAlignment="1">
      <alignment horizontal="center" vertical="center" wrapText="1"/>
    </xf>
    <xf numFmtId="9" fontId="17" fillId="0" borderId="4" xfId="0" applyNumberFormat="1" applyFont="1" applyFill="1" applyBorder="1" applyAlignment="1">
      <alignment horizontal="right" vertical="center"/>
    </xf>
    <xf numFmtId="181" fontId="17" fillId="0" borderId="4" xfId="0" applyNumberFormat="1" applyFont="1" applyFill="1" applyBorder="1" applyAlignment="1">
      <alignment horizontal="right" vertical="center"/>
    </xf>
    <xf numFmtId="180" fontId="17" fillId="0" borderId="0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left" vertical="center"/>
    </xf>
    <xf numFmtId="181" fontId="17" fillId="0" borderId="0" xfId="0" applyNumberFormat="1" applyFont="1" applyFill="1" applyBorder="1" applyAlignment="1">
      <alignment horizontal="center" vertical="center"/>
    </xf>
    <xf numFmtId="184" fontId="17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/>
    <xf numFmtId="0" fontId="17" fillId="0" borderId="0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FBFBF"/>
      <color rgb="00C0C0C0"/>
      <color rgb="00008000"/>
      <color rgb="00FF0000"/>
      <color rgb="00E7F4FD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285750</xdr:colOff>
      <xdr:row>2</xdr:row>
      <xdr:rowOff>104775</xdr:rowOff>
    </xdr:from>
    <xdr:to>
      <xdr:col>12</xdr:col>
      <xdr:colOff>167640</xdr:colOff>
      <xdr:row>30</xdr:row>
      <xdr:rowOff>90170</xdr:rowOff>
    </xdr:to>
    <xdr:pic>
      <xdr:nvPicPr>
        <xdr:cNvPr id="16443" name="图片 1" descr="1640051730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0" y="428625"/>
          <a:ext cx="7197090" cy="4519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514350</xdr:colOff>
      <xdr:row>30</xdr:row>
      <xdr:rowOff>133350</xdr:rowOff>
    </xdr:from>
    <xdr:to>
      <xdr:col>12</xdr:col>
      <xdr:colOff>314325</xdr:colOff>
      <xdr:row>49</xdr:row>
      <xdr:rowOff>47625</xdr:rowOff>
    </xdr:to>
    <xdr:pic>
      <xdr:nvPicPr>
        <xdr:cNvPr id="2" name="图片 1" descr="16751440821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4350" y="4991100"/>
          <a:ext cx="7115175" cy="2990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IV72"/>
  <sheetViews>
    <sheetView tabSelected="1" zoomScale="110" zoomScaleNormal="110" workbookViewId="0">
      <pane xSplit="8" ySplit="4" topLeftCell="I30" activePane="bottomRight" state="frozen"/>
      <selection/>
      <selection pane="topRight"/>
      <selection pane="bottomLeft"/>
      <selection pane="bottomRight" activeCell="Y28" sqref="Y28"/>
    </sheetView>
  </sheetViews>
  <sheetFormatPr defaultColWidth="10.2857142857143" defaultRowHeight="30.75" customHeight="1"/>
  <cols>
    <col min="1" max="1" width="3.07619047619048" style="15" customWidth="1"/>
    <col min="2" max="2" width="7.14285714285714" style="17" customWidth="1"/>
    <col min="3" max="3" width="9" style="15" customWidth="1"/>
    <col min="4" max="4" width="11.8095238095238" style="17" customWidth="1"/>
    <col min="5" max="5" width="11.4285714285714" style="136" customWidth="1"/>
    <col min="6" max="6" width="11.5714285714286" style="15" customWidth="1"/>
    <col min="7" max="7" width="7.36190476190476" style="15" hidden="1" customWidth="1"/>
    <col min="8" max="8" width="8" style="15" customWidth="1"/>
    <col min="9" max="9" width="6.71428571428571" style="15" customWidth="1"/>
    <col min="10" max="10" width="5" style="15" hidden="1" customWidth="1"/>
    <col min="11" max="11" width="4.28571428571429" style="15" hidden="1" customWidth="1"/>
    <col min="12" max="12" width="6" style="15" hidden="1" customWidth="1"/>
    <col min="13" max="14" width="4.28571428571429" style="15" hidden="1" customWidth="1"/>
    <col min="15" max="15" width="6.28571428571429" style="15" hidden="1" customWidth="1"/>
    <col min="16" max="16" width="10.8571428571429" style="18" customWidth="1"/>
    <col min="17" max="17" width="8.57142857142857" style="18" customWidth="1"/>
    <col min="18" max="18" width="10" style="18" customWidth="1"/>
    <col min="19" max="19" width="7.02857142857143" style="18" customWidth="1"/>
    <col min="20" max="20" width="7.36190476190476" style="18" customWidth="1"/>
    <col min="21" max="21" width="10.1428571428571" style="18" customWidth="1"/>
    <col min="22" max="22" width="12.1428571428571" style="18" customWidth="1"/>
    <col min="23" max="23" width="10.7142857142857" style="18" customWidth="1"/>
    <col min="24" max="25" width="11" style="15"/>
    <col min="26" max="229" width="10.2857142857143" style="15"/>
    <col min="230" max="253" width="10.2857142857143" style="19"/>
    <col min="254" max="16384" width="10.2857142857143" style="14"/>
  </cols>
  <sheetData>
    <row r="1" s="15" customFormat="1" ht="24" customHeight="1" spans="1:244">
      <c r="A1" s="137" t="s">
        <v>0</v>
      </c>
      <c r="B1" s="138"/>
      <c r="C1" s="137"/>
      <c r="D1" s="138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50"/>
      <c r="Q1" s="150"/>
      <c r="R1" s="150"/>
      <c r="S1" s="150"/>
      <c r="T1" s="150"/>
      <c r="U1" s="150"/>
      <c r="V1" s="150"/>
      <c r="W1" s="150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</row>
    <row r="2" s="15" customFormat="1" ht="14.25" customHeight="1" spans="2:244">
      <c r="B2" s="139"/>
      <c r="C2" s="140"/>
      <c r="D2" s="139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51"/>
      <c r="Q2" s="151"/>
      <c r="R2" s="151"/>
      <c r="S2" s="151"/>
      <c r="T2" s="151"/>
      <c r="U2" s="151"/>
      <c r="V2" s="151"/>
      <c r="W2" s="151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</row>
    <row r="3" s="133" customFormat="1" ht="23" customHeight="1" spans="1:255">
      <c r="A3" s="141"/>
      <c r="B3" s="142" t="s">
        <v>1</v>
      </c>
      <c r="C3" s="141"/>
      <c r="D3" s="143"/>
      <c r="E3" s="141" t="s">
        <v>2</v>
      </c>
      <c r="F3" s="99" t="s">
        <v>3</v>
      </c>
      <c r="G3" s="141"/>
      <c r="H3" s="141" t="s">
        <v>4</v>
      </c>
      <c r="I3" s="141"/>
      <c r="J3" s="141" t="s">
        <v>5</v>
      </c>
      <c r="K3" s="141"/>
      <c r="L3" s="141"/>
      <c r="M3" s="141" t="s">
        <v>6</v>
      </c>
      <c r="N3" s="141"/>
      <c r="O3" s="141"/>
      <c r="P3" s="152" t="s">
        <v>7</v>
      </c>
      <c r="Q3" s="141" t="s">
        <v>8</v>
      </c>
      <c r="R3" s="152" t="s">
        <v>9</v>
      </c>
      <c r="S3" s="152" t="s">
        <v>10</v>
      </c>
      <c r="T3" s="152"/>
      <c r="U3" s="152"/>
      <c r="V3" s="152" t="s">
        <v>11</v>
      </c>
      <c r="W3" s="152" t="s">
        <v>12</v>
      </c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65"/>
      <c r="IU3" s="165"/>
    </row>
    <row r="4" s="133" customFormat="1" ht="37" customHeight="1" spans="1:255">
      <c r="A4" s="141" t="s">
        <v>13</v>
      </c>
      <c r="B4" s="142"/>
      <c r="C4" s="141" t="s">
        <v>14</v>
      </c>
      <c r="D4" s="141" t="s">
        <v>15</v>
      </c>
      <c r="E4" s="141"/>
      <c r="F4" s="99"/>
      <c r="G4" s="141" t="s">
        <v>16</v>
      </c>
      <c r="H4" s="141" t="s">
        <v>17</v>
      </c>
      <c r="I4" s="141" t="s">
        <v>18</v>
      </c>
      <c r="J4" s="153" t="s">
        <v>19</v>
      </c>
      <c r="K4" s="153" t="s">
        <v>20</v>
      </c>
      <c r="L4" s="153" t="s">
        <v>21</v>
      </c>
      <c r="M4" s="153" t="s">
        <v>19</v>
      </c>
      <c r="N4" s="153" t="s">
        <v>20</v>
      </c>
      <c r="O4" s="153" t="s">
        <v>21</v>
      </c>
      <c r="P4" s="152"/>
      <c r="Q4" s="141"/>
      <c r="R4" s="152"/>
      <c r="S4" s="152" t="s">
        <v>22</v>
      </c>
      <c r="T4" s="152" t="s">
        <v>23</v>
      </c>
      <c r="U4" s="152" t="s">
        <v>24</v>
      </c>
      <c r="V4" s="152"/>
      <c r="W4" s="152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65"/>
      <c r="IU4" s="165"/>
    </row>
    <row r="5" s="134" customFormat="1" ht="15" customHeight="1" spans="1:255">
      <c r="A5" s="144">
        <v>1</v>
      </c>
      <c r="B5" s="7" t="s">
        <v>25</v>
      </c>
      <c r="C5" s="145" t="s">
        <v>26</v>
      </c>
      <c r="D5" s="9">
        <v>40676</v>
      </c>
      <c r="E5" s="146" t="s">
        <v>27</v>
      </c>
      <c r="F5" s="147">
        <v>45657</v>
      </c>
      <c r="G5" s="144">
        <v>257</v>
      </c>
      <c r="H5" s="144">
        <v>12</v>
      </c>
      <c r="I5" s="144"/>
      <c r="J5" s="154"/>
      <c r="K5" s="154"/>
      <c r="L5" s="154"/>
      <c r="M5" s="154"/>
      <c r="N5" s="154"/>
      <c r="O5" s="154"/>
      <c r="P5" s="155">
        <f>VLOOKUP(B5,'2024年员工工资待遇'!D:R,15,0)</f>
        <v>17149.7283333333</v>
      </c>
      <c r="Q5" s="157">
        <v>0.1</v>
      </c>
      <c r="R5" s="155">
        <f>P5*Q5*H5/12</f>
        <v>1714.97283333333</v>
      </c>
      <c r="S5" s="158"/>
      <c r="T5" s="159"/>
      <c r="U5" s="155"/>
      <c r="V5" s="155">
        <f>R5*(1-S5)-U5</f>
        <v>1714.97283333333</v>
      </c>
      <c r="W5" s="144"/>
      <c r="X5" s="160"/>
      <c r="Y5" s="163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66"/>
      <c r="IU5" s="166"/>
    </row>
    <row r="6" s="134" customFormat="1" ht="15" customHeight="1" spans="1:255">
      <c r="A6" s="144">
        <v>2</v>
      </c>
      <c r="B6" s="7" t="s">
        <v>28</v>
      </c>
      <c r="C6" s="145" t="s">
        <v>26</v>
      </c>
      <c r="D6" s="9">
        <v>41345</v>
      </c>
      <c r="E6" s="146" t="s">
        <v>29</v>
      </c>
      <c r="F6" s="147">
        <v>45657</v>
      </c>
      <c r="G6" s="144">
        <v>257</v>
      </c>
      <c r="H6" s="144">
        <v>12</v>
      </c>
      <c r="I6" s="144"/>
      <c r="J6" s="154"/>
      <c r="K6" s="154"/>
      <c r="L6" s="144"/>
      <c r="M6" s="154"/>
      <c r="N6" s="144"/>
      <c r="O6" s="144"/>
      <c r="P6" s="155">
        <f>VLOOKUP(B6,'2024年员工工资待遇'!D:R,15,0)</f>
        <v>17216.4583333333</v>
      </c>
      <c r="Q6" s="157">
        <v>0.1</v>
      </c>
      <c r="R6" s="155">
        <f t="shared" ref="R6:R42" si="0">P6*Q6*H6/12</f>
        <v>1721.64583333333</v>
      </c>
      <c r="S6" s="155"/>
      <c r="T6" s="159"/>
      <c r="U6" s="155"/>
      <c r="V6" s="155">
        <f t="shared" ref="V6:V22" si="1">R6*(1-S6)-U6</f>
        <v>1721.64583333333</v>
      </c>
      <c r="W6" s="144"/>
      <c r="X6" s="160"/>
      <c r="Y6" s="163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66"/>
      <c r="IU6" s="166"/>
    </row>
    <row r="7" s="134" customFormat="1" ht="15" customHeight="1" spans="1:255">
      <c r="A7" s="144">
        <v>3</v>
      </c>
      <c r="B7" s="7" t="s">
        <v>30</v>
      </c>
      <c r="C7" s="145" t="s">
        <v>26</v>
      </c>
      <c r="D7" s="9">
        <v>43997</v>
      </c>
      <c r="E7" s="146" t="s">
        <v>29</v>
      </c>
      <c r="F7" s="147">
        <v>45657</v>
      </c>
      <c r="G7" s="144"/>
      <c r="H7" s="144">
        <v>12</v>
      </c>
      <c r="I7" s="144"/>
      <c r="J7" s="154"/>
      <c r="K7" s="154"/>
      <c r="L7" s="144"/>
      <c r="M7" s="154"/>
      <c r="N7" s="144"/>
      <c r="O7" s="144"/>
      <c r="P7" s="155">
        <f>VLOOKUP(B7,'2024年员工工资待遇'!D:R,15,0)</f>
        <v>10940</v>
      </c>
      <c r="Q7" s="157">
        <v>0.1</v>
      </c>
      <c r="R7" s="155">
        <f t="shared" si="0"/>
        <v>1094</v>
      </c>
      <c r="S7" s="155"/>
      <c r="T7" s="159"/>
      <c r="U7" s="155"/>
      <c r="V7" s="155">
        <f t="shared" si="1"/>
        <v>1094</v>
      </c>
      <c r="W7" s="144"/>
      <c r="X7" s="160"/>
      <c r="Y7" s="163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66"/>
      <c r="IU7" s="166"/>
    </row>
    <row r="8" s="134" customFormat="1" ht="15" customHeight="1" spans="1:256">
      <c r="A8" s="144">
        <v>4</v>
      </c>
      <c r="B8" s="7" t="s">
        <v>31</v>
      </c>
      <c r="C8" s="145" t="str">
        <f>VLOOKUP(B8,'2024年年终奖名单'!B:D,3,0)</f>
        <v>行政部</v>
      </c>
      <c r="D8" s="9">
        <v>42166</v>
      </c>
      <c r="E8" s="146" t="str">
        <f>VLOOKUP(B8,'2024年年终奖名单'!B:E,4,0)</f>
        <v>保洁员</v>
      </c>
      <c r="F8" s="147">
        <v>45657</v>
      </c>
      <c r="G8" s="144"/>
      <c r="H8" s="144">
        <v>12</v>
      </c>
      <c r="I8" s="144"/>
      <c r="J8" s="154"/>
      <c r="K8" s="154"/>
      <c r="L8" s="144"/>
      <c r="M8" s="154"/>
      <c r="N8" s="144"/>
      <c r="O8" s="144"/>
      <c r="P8" s="155">
        <f>VLOOKUP(B8,'2024年员工工资待遇'!D:R,15,0)</f>
        <v>3600</v>
      </c>
      <c r="Q8" s="157">
        <v>0.1</v>
      </c>
      <c r="R8" s="155">
        <f t="shared" si="0"/>
        <v>360</v>
      </c>
      <c r="S8" s="155"/>
      <c r="T8" s="159"/>
      <c r="U8" s="155"/>
      <c r="V8" s="155">
        <f t="shared" si="1"/>
        <v>360</v>
      </c>
      <c r="W8" s="144"/>
      <c r="X8" s="160"/>
      <c r="Y8" s="163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66"/>
      <c r="IU8" s="166"/>
      <c r="IV8" s="14"/>
    </row>
    <row r="9" s="135" customFormat="1" ht="15" customHeight="1" spans="1:256">
      <c r="A9" s="144">
        <v>5</v>
      </c>
      <c r="B9" s="7" t="s">
        <v>32</v>
      </c>
      <c r="C9" s="145" t="str">
        <f>VLOOKUP(B9,'2024年年终奖名单'!B:D,3,0)</f>
        <v>行政部</v>
      </c>
      <c r="D9" s="9">
        <v>44397</v>
      </c>
      <c r="E9" s="146" t="str">
        <f>VLOOKUP(B9,'2024年年终奖名单'!B:E,4,0)</f>
        <v>行政经理</v>
      </c>
      <c r="F9" s="147">
        <v>45657</v>
      </c>
      <c r="G9" s="144"/>
      <c r="H9" s="144">
        <v>12</v>
      </c>
      <c r="I9" s="144"/>
      <c r="J9" s="154"/>
      <c r="K9" s="154"/>
      <c r="L9" s="144"/>
      <c r="M9" s="154"/>
      <c r="N9" s="144"/>
      <c r="O9" s="144"/>
      <c r="P9" s="155">
        <f>VLOOKUP(B9,'2024年员工工资待遇'!D:R,15,0)</f>
        <v>8100</v>
      </c>
      <c r="Q9" s="157">
        <v>0.1</v>
      </c>
      <c r="R9" s="155">
        <f t="shared" si="0"/>
        <v>810</v>
      </c>
      <c r="S9" s="155"/>
      <c r="T9" s="159"/>
      <c r="U9" s="155"/>
      <c r="V9" s="155">
        <f t="shared" si="1"/>
        <v>810</v>
      </c>
      <c r="W9" s="144"/>
      <c r="X9" s="160"/>
      <c r="Y9" s="163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IT9" s="166"/>
      <c r="IU9" s="166"/>
      <c r="IV9" s="14"/>
    </row>
    <row r="10" s="135" customFormat="1" ht="15" customHeight="1" spans="1:256">
      <c r="A10" s="144">
        <v>6</v>
      </c>
      <c r="B10" s="7" t="s">
        <v>33</v>
      </c>
      <c r="C10" s="145" t="str">
        <f>VLOOKUP(B10,'2024年年终奖名单'!B:D,3,0)</f>
        <v>行政部</v>
      </c>
      <c r="D10" s="9">
        <v>44487</v>
      </c>
      <c r="E10" s="146" t="str">
        <f>VLOOKUP(B10,'2024年年终奖名单'!B:E,4,0)</f>
        <v>综合文员</v>
      </c>
      <c r="F10" s="147">
        <v>45657</v>
      </c>
      <c r="G10" s="144"/>
      <c r="H10" s="144">
        <v>12</v>
      </c>
      <c r="I10" s="144"/>
      <c r="J10" s="154"/>
      <c r="K10" s="154"/>
      <c r="L10" s="144"/>
      <c r="M10" s="154"/>
      <c r="N10" s="144"/>
      <c r="O10" s="144"/>
      <c r="P10" s="155">
        <f>VLOOKUP(B10,'2024年员工工资待遇'!D:R,15,0)</f>
        <v>4990</v>
      </c>
      <c r="Q10" s="157">
        <v>0.1</v>
      </c>
      <c r="R10" s="155">
        <f t="shared" si="0"/>
        <v>499</v>
      </c>
      <c r="S10" s="155"/>
      <c r="T10" s="159"/>
      <c r="U10" s="155"/>
      <c r="V10" s="155">
        <f t="shared" si="1"/>
        <v>499</v>
      </c>
      <c r="W10" s="144"/>
      <c r="X10" s="160"/>
      <c r="Y10" s="16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IT10" s="166"/>
      <c r="IU10" s="166"/>
      <c r="IV10" s="14"/>
    </row>
    <row r="11" s="135" customFormat="1" ht="15" customHeight="1" spans="1:256">
      <c r="A11" s="144">
        <v>7</v>
      </c>
      <c r="B11" s="7" t="s">
        <v>34</v>
      </c>
      <c r="C11" s="145" t="str">
        <f>VLOOKUP(B11,'2024年年终奖名单'!B:D,3,0)</f>
        <v>财务部</v>
      </c>
      <c r="D11" s="9">
        <v>43489</v>
      </c>
      <c r="E11" s="146" t="str">
        <f>VLOOKUP(B11,'2024年年终奖名单'!B:E,4,0)</f>
        <v>财务经理</v>
      </c>
      <c r="F11" s="147">
        <v>45657</v>
      </c>
      <c r="G11" s="144">
        <v>257</v>
      </c>
      <c r="H11" s="144">
        <v>12</v>
      </c>
      <c r="I11" s="144"/>
      <c r="J11" s="154"/>
      <c r="K11" s="154"/>
      <c r="L11" s="144"/>
      <c r="M11" s="154"/>
      <c r="N11" s="144"/>
      <c r="O11" s="144"/>
      <c r="P11" s="155">
        <f>VLOOKUP(B11,'2024年员工工资待遇'!D:R,15,0)</f>
        <v>11853.3333333333</v>
      </c>
      <c r="Q11" s="157">
        <v>0.1</v>
      </c>
      <c r="R11" s="155">
        <f t="shared" si="0"/>
        <v>1185.33333333333</v>
      </c>
      <c r="S11" s="155"/>
      <c r="T11" s="159"/>
      <c r="U11" s="155"/>
      <c r="V11" s="155">
        <f t="shared" si="1"/>
        <v>1185.33333333333</v>
      </c>
      <c r="W11" s="144"/>
      <c r="X11" s="160"/>
      <c r="Y11" s="163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IT11" s="166"/>
      <c r="IU11" s="166"/>
      <c r="IV11" s="14"/>
    </row>
    <row r="12" s="135" customFormat="1" ht="15" customHeight="1" spans="1:256">
      <c r="A12" s="144">
        <v>8</v>
      </c>
      <c r="B12" s="7" t="s">
        <v>35</v>
      </c>
      <c r="C12" s="145" t="str">
        <f>VLOOKUP(B12,'2024年年终奖名单'!B:D,3,0)</f>
        <v>财务部</v>
      </c>
      <c r="D12" s="9">
        <v>44607</v>
      </c>
      <c r="E12" s="146" t="str">
        <f>VLOOKUP(B12,'2024年年终奖名单'!B:E,4,0)</f>
        <v>出纳</v>
      </c>
      <c r="F12" s="147">
        <v>45657</v>
      </c>
      <c r="G12" s="144">
        <v>257</v>
      </c>
      <c r="H12" s="144">
        <v>12</v>
      </c>
      <c r="I12" s="144"/>
      <c r="J12" s="154"/>
      <c r="K12" s="154"/>
      <c r="L12" s="144"/>
      <c r="M12" s="154"/>
      <c r="N12" s="144"/>
      <c r="O12" s="144"/>
      <c r="P12" s="155">
        <f>VLOOKUP(B12,'2024年员工工资待遇'!D:R,15,0)</f>
        <v>5000</v>
      </c>
      <c r="Q12" s="157">
        <v>0.1</v>
      </c>
      <c r="R12" s="155">
        <f t="shared" si="0"/>
        <v>500</v>
      </c>
      <c r="S12" s="155"/>
      <c r="T12" s="159"/>
      <c r="U12" s="155"/>
      <c r="V12" s="155">
        <f t="shared" si="1"/>
        <v>500</v>
      </c>
      <c r="W12" s="144"/>
      <c r="X12" s="160"/>
      <c r="Y12" s="163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IT12" s="166"/>
      <c r="IU12" s="166"/>
      <c r="IV12" s="14"/>
    </row>
    <row r="13" s="135" customFormat="1" ht="15" customHeight="1" spans="1:255">
      <c r="A13" s="144">
        <v>9</v>
      </c>
      <c r="B13" s="7" t="s">
        <v>36</v>
      </c>
      <c r="C13" s="145" t="str">
        <f>VLOOKUP(B13,'2024年年终奖名单'!B:D,3,0)</f>
        <v>财务部</v>
      </c>
      <c r="D13" s="9">
        <v>44977</v>
      </c>
      <c r="E13" s="146" t="str">
        <f>VLOOKUP(B13,'2024年年终奖名单'!B:E,4,0)</f>
        <v>会计</v>
      </c>
      <c r="F13" s="147">
        <v>45657</v>
      </c>
      <c r="G13" s="144">
        <v>257</v>
      </c>
      <c r="H13" s="144">
        <v>8</v>
      </c>
      <c r="I13" s="144"/>
      <c r="J13" s="154"/>
      <c r="K13" s="154"/>
      <c r="L13" s="144"/>
      <c r="M13" s="154"/>
      <c r="N13" s="144"/>
      <c r="O13" s="144"/>
      <c r="P13" s="155">
        <f>VLOOKUP(B13,'2024年员工工资待遇'!D:R,15,0)</f>
        <v>6483.33333333333</v>
      </c>
      <c r="Q13" s="157">
        <v>0.1</v>
      </c>
      <c r="R13" s="155">
        <f t="shared" si="0"/>
        <v>432.222222222222</v>
      </c>
      <c r="S13" s="155"/>
      <c r="T13" s="159"/>
      <c r="U13" s="155"/>
      <c r="V13" s="155">
        <f t="shared" si="1"/>
        <v>432.222222222222</v>
      </c>
      <c r="W13" s="144"/>
      <c r="X13" s="160"/>
      <c r="Y13" s="163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IT13" s="166"/>
      <c r="IU13" s="166"/>
    </row>
    <row r="14" s="135" customFormat="1" ht="15" customHeight="1" spans="1:255">
      <c r="A14" s="144">
        <v>10</v>
      </c>
      <c r="B14" s="7" t="s">
        <v>37</v>
      </c>
      <c r="C14" s="145" t="str">
        <f>VLOOKUP(B14,'2024年年终奖名单'!B:D,3,0)</f>
        <v>仓储部</v>
      </c>
      <c r="D14" s="9">
        <v>40725</v>
      </c>
      <c r="E14" s="146" t="str">
        <f>VLOOKUP(B14,'2024年年终奖名单'!B:E,4,0)</f>
        <v>仓储部经理</v>
      </c>
      <c r="F14" s="147">
        <v>45657</v>
      </c>
      <c r="G14" s="144">
        <v>257</v>
      </c>
      <c r="H14" s="144">
        <v>12</v>
      </c>
      <c r="I14" s="144"/>
      <c r="J14" s="154"/>
      <c r="K14" s="154"/>
      <c r="L14" s="144"/>
      <c r="M14" s="154"/>
      <c r="N14" s="144"/>
      <c r="O14" s="144"/>
      <c r="P14" s="155">
        <f>VLOOKUP(B14,'2024年员工工资待遇'!D:R,15,0)</f>
        <v>9000</v>
      </c>
      <c r="Q14" s="157">
        <v>0.1</v>
      </c>
      <c r="R14" s="155">
        <f t="shared" si="0"/>
        <v>900</v>
      </c>
      <c r="S14" s="155"/>
      <c r="T14" s="159"/>
      <c r="U14" s="155"/>
      <c r="V14" s="155">
        <f t="shared" si="1"/>
        <v>900</v>
      </c>
      <c r="W14" s="144"/>
      <c r="X14" s="160"/>
      <c r="Y14" s="163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IT14" s="166"/>
      <c r="IU14" s="166"/>
    </row>
    <row r="15" s="135" customFormat="1" ht="15" customHeight="1" spans="1:255">
      <c r="A15" s="144">
        <v>11</v>
      </c>
      <c r="B15" s="7" t="s">
        <v>38</v>
      </c>
      <c r="C15" s="145" t="str">
        <f>VLOOKUP(B15,'2024年年终奖名单'!B:D,3,0)</f>
        <v>仓储部</v>
      </c>
      <c r="D15" s="9">
        <v>42339</v>
      </c>
      <c r="E15" s="146" t="str">
        <f>VLOOKUP(B15,'2024年年终奖名单'!B:E,4,0)</f>
        <v>仓管员</v>
      </c>
      <c r="F15" s="147">
        <v>45657</v>
      </c>
      <c r="G15" s="144"/>
      <c r="H15" s="144">
        <v>12</v>
      </c>
      <c r="I15" s="144">
        <v>24</v>
      </c>
      <c r="J15" s="154"/>
      <c r="K15" s="154"/>
      <c r="L15" s="144"/>
      <c r="M15" s="154"/>
      <c r="N15" s="144"/>
      <c r="O15" s="144"/>
      <c r="P15" s="155">
        <f>VLOOKUP(B15,'2024年员工工资待遇'!D:R,15,0)</f>
        <v>3541</v>
      </c>
      <c r="Q15" s="157">
        <v>0.1</v>
      </c>
      <c r="R15" s="155">
        <f t="shared" si="0"/>
        <v>354.1</v>
      </c>
      <c r="S15" s="155"/>
      <c r="T15" s="159"/>
      <c r="U15" s="155"/>
      <c r="V15" s="155">
        <f t="shared" si="1"/>
        <v>354.1</v>
      </c>
      <c r="W15" s="144"/>
      <c r="X15" s="160"/>
      <c r="Y15" s="163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IT15" s="166"/>
      <c r="IU15" s="166"/>
    </row>
    <row r="16" s="135" customFormat="1" ht="15" customHeight="1" spans="1:255">
      <c r="A16" s="144">
        <v>12</v>
      </c>
      <c r="B16" s="7" t="s">
        <v>39</v>
      </c>
      <c r="C16" s="145" t="str">
        <f>VLOOKUP(B16,'2024年年终奖名单'!B:D,3,0)</f>
        <v>仓储部</v>
      </c>
      <c r="D16" s="9">
        <v>42424</v>
      </c>
      <c r="E16" s="146" t="str">
        <f>VLOOKUP(B16,'2024年年终奖名单'!B:E,4,0)</f>
        <v>仓管员</v>
      </c>
      <c r="F16" s="147">
        <v>45657</v>
      </c>
      <c r="G16" s="144">
        <v>257</v>
      </c>
      <c r="H16" s="144">
        <v>12</v>
      </c>
      <c r="I16" s="144"/>
      <c r="J16" s="154"/>
      <c r="K16" s="154"/>
      <c r="L16" s="144"/>
      <c r="M16" s="154"/>
      <c r="N16" s="144"/>
      <c r="O16" s="144"/>
      <c r="P16" s="155">
        <f>VLOOKUP(B16,'2024年员工工资待遇'!D:R,15,0)</f>
        <v>5879.16666666667</v>
      </c>
      <c r="Q16" s="157">
        <v>0.1</v>
      </c>
      <c r="R16" s="155">
        <f t="shared" si="0"/>
        <v>587.916666666667</v>
      </c>
      <c r="S16" s="155"/>
      <c r="T16" s="159"/>
      <c r="U16" s="155"/>
      <c r="V16" s="155">
        <f t="shared" si="1"/>
        <v>587.916666666667</v>
      </c>
      <c r="W16" s="144"/>
      <c r="X16" s="160"/>
      <c r="Y16" s="163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IT16" s="166"/>
      <c r="IU16" s="166"/>
    </row>
    <row r="17" s="135" customFormat="1" ht="15" customHeight="1" spans="1:255">
      <c r="A17" s="144">
        <v>13</v>
      </c>
      <c r="B17" s="7" t="s">
        <v>40</v>
      </c>
      <c r="C17" s="145" t="str">
        <f>VLOOKUP(B17,'2024年年终奖名单'!B:D,3,0)</f>
        <v>仓储部</v>
      </c>
      <c r="D17" s="9">
        <v>42996</v>
      </c>
      <c r="E17" s="146" t="str">
        <f>VLOOKUP(B17,'2024年年终奖名单'!B:E,4,0)</f>
        <v>仓储文员</v>
      </c>
      <c r="F17" s="147">
        <v>45657</v>
      </c>
      <c r="G17" s="144"/>
      <c r="H17" s="144">
        <v>12</v>
      </c>
      <c r="I17" s="144"/>
      <c r="J17" s="154"/>
      <c r="K17" s="154"/>
      <c r="L17" s="144"/>
      <c r="M17" s="154"/>
      <c r="N17" s="144"/>
      <c r="O17" s="144"/>
      <c r="P17" s="155">
        <f>VLOOKUP(B17,'2024年员工工资待遇'!D:R,15,0)</f>
        <v>3993.33333333333</v>
      </c>
      <c r="Q17" s="157">
        <v>0.1</v>
      </c>
      <c r="R17" s="155">
        <f t="shared" si="0"/>
        <v>399.333333333333</v>
      </c>
      <c r="S17" s="155"/>
      <c r="T17" s="159"/>
      <c r="U17" s="155"/>
      <c r="V17" s="155">
        <f t="shared" si="1"/>
        <v>399.333333333333</v>
      </c>
      <c r="W17" s="144"/>
      <c r="X17" s="160"/>
      <c r="Y17" s="163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IT17" s="166"/>
      <c r="IU17" s="166"/>
    </row>
    <row r="18" s="135" customFormat="1" ht="15" customHeight="1" spans="1:255">
      <c r="A18" s="144">
        <v>14</v>
      </c>
      <c r="B18" s="7" t="s">
        <v>41</v>
      </c>
      <c r="C18" s="145" t="str">
        <f>VLOOKUP(B18,'2024年年终奖名单'!B:D,3,0)</f>
        <v>仓储部</v>
      </c>
      <c r="D18" s="9">
        <v>45078</v>
      </c>
      <c r="E18" s="146" t="str">
        <f>VLOOKUP(B18,'2024年年终奖名单'!B:E,4,0)</f>
        <v>仓管员</v>
      </c>
      <c r="F18" s="147">
        <v>45657</v>
      </c>
      <c r="G18" s="144">
        <v>257</v>
      </c>
      <c r="H18" s="144">
        <v>12</v>
      </c>
      <c r="I18" s="144"/>
      <c r="J18" s="154"/>
      <c r="K18" s="154"/>
      <c r="L18" s="144"/>
      <c r="M18" s="154"/>
      <c r="N18" s="144"/>
      <c r="O18" s="144"/>
      <c r="P18" s="155">
        <f>VLOOKUP(B18,'2024年员工工资待遇'!D:R,15,0)</f>
        <v>3500</v>
      </c>
      <c r="Q18" s="157">
        <v>0.1</v>
      </c>
      <c r="R18" s="155">
        <f t="shared" si="0"/>
        <v>350</v>
      </c>
      <c r="S18" s="155"/>
      <c r="T18" s="159"/>
      <c r="U18" s="155"/>
      <c r="V18" s="155">
        <f t="shared" si="1"/>
        <v>350</v>
      </c>
      <c r="W18" s="144"/>
      <c r="X18" s="160"/>
      <c r="Y18" s="163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  <c r="HJ18" s="134"/>
      <c r="HK18" s="134"/>
      <c r="HL18" s="134"/>
      <c r="HM18" s="134"/>
      <c r="HN18" s="134"/>
      <c r="HO18" s="134"/>
      <c r="HP18" s="134"/>
      <c r="HQ18" s="134"/>
      <c r="HR18" s="134"/>
      <c r="HS18" s="134"/>
      <c r="HT18" s="134"/>
      <c r="HU18" s="134"/>
      <c r="IT18" s="166"/>
      <c r="IU18" s="166"/>
    </row>
    <row r="19" s="135" customFormat="1" ht="15" customHeight="1" spans="1:255">
      <c r="A19" s="144">
        <v>15</v>
      </c>
      <c r="B19" s="7" t="s">
        <v>42</v>
      </c>
      <c r="C19" s="145" t="str">
        <f>VLOOKUP(B19,'2024年年终奖名单'!B:D,3,0)</f>
        <v>仓储部</v>
      </c>
      <c r="D19" s="9">
        <v>44298</v>
      </c>
      <c r="E19" s="146" t="str">
        <f>VLOOKUP(B19,'2024年年终奖名单'!B:E,4,0)</f>
        <v>仓管员</v>
      </c>
      <c r="F19" s="147">
        <v>45657</v>
      </c>
      <c r="G19" s="144">
        <v>257</v>
      </c>
      <c r="H19" s="144">
        <v>12</v>
      </c>
      <c r="I19" s="144"/>
      <c r="J19" s="154"/>
      <c r="K19" s="154"/>
      <c r="L19" s="144"/>
      <c r="M19" s="154"/>
      <c r="N19" s="154"/>
      <c r="O19" s="144"/>
      <c r="P19" s="155">
        <f>VLOOKUP(B19,'2024年员工工资待遇'!D:R,15,0)</f>
        <v>6500</v>
      </c>
      <c r="Q19" s="157">
        <v>0.1</v>
      </c>
      <c r="R19" s="155">
        <f t="shared" si="0"/>
        <v>650</v>
      </c>
      <c r="S19" s="155"/>
      <c r="T19" s="159"/>
      <c r="U19" s="155"/>
      <c r="V19" s="155">
        <f t="shared" si="1"/>
        <v>650</v>
      </c>
      <c r="W19" s="144"/>
      <c r="X19" s="160"/>
      <c r="Y19" s="163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IT19" s="166"/>
      <c r="IU19" s="166"/>
    </row>
    <row r="20" s="134" customFormat="1" ht="15" customHeight="1" spans="1:255">
      <c r="A20" s="144">
        <v>16</v>
      </c>
      <c r="B20" s="10" t="s">
        <v>43</v>
      </c>
      <c r="C20" s="145" t="str">
        <f>VLOOKUP(B20,'2024年年终奖名单'!B:D,3,0)</f>
        <v>仓储部</v>
      </c>
      <c r="D20" s="12">
        <v>45511</v>
      </c>
      <c r="E20" s="146" t="str">
        <f>VLOOKUP(B20,'2024年年终奖名单'!B:E,4,0)</f>
        <v>仓管员</v>
      </c>
      <c r="F20" s="147">
        <v>45657</v>
      </c>
      <c r="G20" s="144"/>
      <c r="H20" s="144">
        <v>5</v>
      </c>
      <c r="I20" s="144"/>
      <c r="J20" s="144"/>
      <c r="K20" s="144"/>
      <c r="L20" s="144"/>
      <c r="M20" s="144"/>
      <c r="N20" s="144"/>
      <c r="O20" s="144"/>
      <c r="P20" s="155">
        <f>VLOOKUP(B20,'2024年员工工资待遇'!D:R,15,0)</f>
        <v>5500</v>
      </c>
      <c r="Q20" s="157">
        <v>0.1</v>
      </c>
      <c r="R20" s="155">
        <f t="shared" si="0"/>
        <v>229.166666666667</v>
      </c>
      <c r="S20" s="155"/>
      <c r="T20" s="159"/>
      <c r="U20" s="155"/>
      <c r="V20" s="155">
        <f t="shared" si="1"/>
        <v>229.166666666667</v>
      </c>
      <c r="W20" s="144"/>
      <c r="X20" s="160"/>
      <c r="Y20" s="164"/>
      <c r="HV20" s="135"/>
      <c r="HW20" s="135"/>
      <c r="HX20" s="135"/>
      <c r="HY20" s="135"/>
      <c r="HZ20" s="135"/>
      <c r="IA20" s="135"/>
      <c r="IB20" s="135"/>
      <c r="IC20" s="135"/>
      <c r="ID20" s="135"/>
      <c r="IE20" s="135"/>
      <c r="IF20" s="135"/>
      <c r="IG20" s="135"/>
      <c r="IH20" s="135"/>
      <c r="II20" s="135"/>
      <c r="IJ20" s="135"/>
      <c r="IK20" s="135"/>
      <c r="IL20" s="135"/>
      <c r="IM20" s="135"/>
      <c r="IN20" s="135"/>
      <c r="IO20" s="135"/>
      <c r="IP20" s="135"/>
      <c r="IQ20" s="135"/>
      <c r="IR20" s="135"/>
      <c r="IS20" s="135"/>
      <c r="IT20" s="166"/>
      <c r="IU20" s="166"/>
    </row>
    <row r="21" s="134" customFormat="1" ht="15" customHeight="1" spans="1:255">
      <c r="A21" s="144">
        <v>17</v>
      </c>
      <c r="B21" s="7" t="s">
        <v>44</v>
      </c>
      <c r="C21" s="145" t="str">
        <f>VLOOKUP(B21,'2024年年终奖名单'!B:D,3,0)</f>
        <v>仓储部</v>
      </c>
      <c r="D21" s="9">
        <v>44490</v>
      </c>
      <c r="E21" s="146" t="str">
        <f>VLOOKUP(B21,'2024年年终奖名单'!B:E,4,0)</f>
        <v>仓管员</v>
      </c>
      <c r="F21" s="147">
        <v>45657</v>
      </c>
      <c r="G21" s="144"/>
      <c r="H21" s="144">
        <v>12</v>
      </c>
      <c r="I21" s="144">
        <v>12.5</v>
      </c>
      <c r="J21" s="144"/>
      <c r="K21" s="144"/>
      <c r="L21" s="144"/>
      <c r="M21" s="144"/>
      <c r="N21" s="144"/>
      <c r="O21" s="144"/>
      <c r="P21" s="155">
        <f>VLOOKUP(B21,'2024年员工工资待遇'!D:R,15,0)</f>
        <v>5500</v>
      </c>
      <c r="Q21" s="157">
        <v>0.1</v>
      </c>
      <c r="R21" s="155">
        <f t="shared" si="0"/>
        <v>550</v>
      </c>
      <c r="S21" s="155"/>
      <c r="T21" s="159"/>
      <c r="U21" s="155"/>
      <c r="V21" s="155">
        <f t="shared" si="1"/>
        <v>550</v>
      </c>
      <c r="W21" s="144"/>
      <c r="X21" s="160"/>
      <c r="HV21" s="135"/>
      <c r="HW21" s="135"/>
      <c r="HX21" s="135"/>
      <c r="HY21" s="135"/>
      <c r="HZ21" s="135"/>
      <c r="IA21" s="135"/>
      <c r="IB21" s="135"/>
      <c r="IC21" s="135"/>
      <c r="ID21" s="135"/>
      <c r="IE21" s="135"/>
      <c r="IF21" s="135"/>
      <c r="IG21" s="135"/>
      <c r="IH21" s="135"/>
      <c r="II21" s="135"/>
      <c r="IJ21" s="135"/>
      <c r="IK21" s="135"/>
      <c r="IL21" s="135"/>
      <c r="IM21" s="135"/>
      <c r="IN21" s="135"/>
      <c r="IO21" s="135"/>
      <c r="IP21" s="135"/>
      <c r="IQ21" s="135"/>
      <c r="IR21" s="135"/>
      <c r="IS21" s="135"/>
      <c r="IT21" s="166"/>
      <c r="IU21" s="166"/>
    </row>
    <row r="22" s="134" customFormat="1" ht="14" customHeight="1" spans="1:255">
      <c r="A22" s="144">
        <v>18</v>
      </c>
      <c r="B22" s="7" t="s">
        <v>45</v>
      </c>
      <c r="C22" s="145" t="str">
        <f>VLOOKUP(B22,'2024年年终奖名单'!B:D,3,0)</f>
        <v>仓储部</v>
      </c>
      <c r="D22" s="9">
        <v>44704</v>
      </c>
      <c r="E22" s="146" t="str">
        <f>VLOOKUP(B22,'2024年年终奖名单'!B:E,4,0)</f>
        <v>仓管员</v>
      </c>
      <c r="F22" s="147">
        <v>45657</v>
      </c>
      <c r="G22" s="144"/>
      <c r="H22" s="144">
        <v>12</v>
      </c>
      <c r="I22" s="144">
        <v>8</v>
      </c>
      <c r="J22" s="144"/>
      <c r="K22" s="144"/>
      <c r="L22" s="144"/>
      <c r="M22" s="144"/>
      <c r="N22" s="144"/>
      <c r="O22" s="144"/>
      <c r="P22" s="155">
        <f>VLOOKUP(B22,'2024年员工工资待遇'!D:R,15,0)</f>
        <v>3500</v>
      </c>
      <c r="Q22" s="157">
        <v>0.1</v>
      </c>
      <c r="R22" s="155">
        <f t="shared" si="0"/>
        <v>350</v>
      </c>
      <c r="S22" s="155"/>
      <c r="T22" s="159"/>
      <c r="U22" s="155"/>
      <c r="V22" s="155">
        <f t="shared" si="1"/>
        <v>350</v>
      </c>
      <c r="W22" s="144"/>
      <c r="X22" s="160"/>
      <c r="HV22" s="135"/>
      <c r="HW22" s="135"/>
      <c r="HX22" s="135"/>
      <c r="HY22" s="135"/>
      <c r="HZ22" s="135"/>
      <c r="IA22" s="135"/>
      <c r="IB22" s="135"/>
      <c r="IC22" s="135"/>
      <c r="ID22" s="135"/>
      <c r="IE22" s="135"/>
      <c r="IF22" s="135"/>
      <c r="IG22" s="135"/>
      <c r="IH22" s="135"/>
      <c r="II22" s="135"/>
      <c r="IJ22" s="135"/>
      <c r="IK22" s="135"/>
      <c r="IL22" s="135"/>
      <c r="IM22" s="135"/>
      <c r="IN22" s="135"/>
      <c r="IO22" s="135"/>
      <c r="IP22" s="135"/>
      <c r="IQ22" s="135"/>
      <c r="IR22" s="135"/>
      <c r="IS22" s="135"/>
      <c r="IT22" s="166"/>
      <c r="IU22" s="166"/>
    </row>
    <row r="23" s="134" customFormat="1" ht="15" customHeight="1" spans="1:255">
      <c r="A23" s="144">
        <v>19</v>
      </c>
      <c r="B23" s="7" t="s">
        <v>46</v>
      </c>
      <c r="C23" s="145" t="str">
        <f>VLOOKUP(B23,'2024年年终奖名单'!B:D,3,0)</f>
        <v>运作部</v>
      </c>
      <c r="D23" s="9">
        <v>41891</v>
      </c>
      <c r="E23" s="146" t="str">
        <f>VLOOKUP(B23,'2024年年终奖名单'!B:E,4,0)</f>
        <v>录单员</v>
      </c>
      <c r="F23" s="147">
        <v>45657</v>
      </c>
      <c r="G23" s="144"/>
      <c r="H23" s="144">
        <v>12</v>
      </c>
      <c r="I23" s="144"/>
      <c r="J23" s="144"/>
      <c r="K23" s="144"/>
      <c r="L23" s="144"/>
      <c r="M23" s="144"/>
      <c r="N23" s="144"/>
      <c r="O23" s="144"/>
      <c r="P23" s="155">
        <f>VLOOKUP(B23,'2024年员工工资待遇'!D:R,15,0)</f>
        <v>5968</v>
      </c>
      <c r="Q23" s="157">
        <v>0.1</v>
      </c>
      <c r="R23" s="155">
        <f t="shared" si="0"/>
        <v>596.8</v>
      </c>
      <c r="S23" s="155"/>
      <c r="T23" s="159"/>
      <c r="U23" s="155"/>
      <c r="V23" s="155">
        <f t="shared" ref="V23:V33" si="2">R23*(1-S23)-U23</f>
        <v>596.8</v>
      </c>
      <c r="W23" s="144"/>
      <c r="X23" s="160"/>
      <c r="HV23" s="135"/>
      <c r="HW23" s="135"/>
      <c r="HX23" s="135"/>
      <c r="HY23" s="135"/>
      <c r="HZ23" s="135"/>
      <c r="IA23" s="135"/>
      <c r="IB23" s="135"/>
      <c r="IC23" s="135"/>
      <c r="ID23" s="135"/>
      <c r="IE23" s="135"/>
      <c r="IF23" s="135"/>
      <c r="IG23" s="135"/>
      <c r="IH23" s="135"/>
      <c r="II23" s="135"/>
      <c r="IJ23" s="135"/>
      <c r="IK23" s="135"/>
      <c r="IL23" s="135"/>
      <c r="IM23" s="135"/>
      <c r="IN23" s="135"/>
      <c r="IO23" s="135"/>
      <c r="IP23" s="135"/>
      <c r="IQ23" s="135"/>
      <c r="IR23" s="135"/>
      <c r="IS23" s="135"/>
      <c r="IT23" s="166"/>
      <c r="IU23" s="166"/>
    </row>
    <row r="24" s="134" customFormat="1" ht="15" customHeight="1" spans="1:255">
      <c r="A24" s="144">
        <v>20</v>
      </c>
      <c r="B24" s="7" t="s">
        <v>47</v>
      </c>
      <c r="C24" s="145" t="str">
        <f>VLOOKUP(B24,'2024年年终奖名单'!B:D,3,0)</f>
        <v>运作部</v>
      </c>
      <c r="D24" s="9">
        <v>44354</v>
      </c>
      <c r="E24" s="146" t="str">
        <f>VLOOKUP(B24,'2024年年终奖名单'!B:E,4,0)</f>
        <v>跟单员</v>
      </c>
      <c r="F24" s="147">
        <v>45657</v>
      </c>
      <c r="G24" s="144">
        <v>257</v>
      </c>
      <c r="H24" s="144">
        <v>12</v>
      </c>
      <c r="I24" s="144"/>
      <c r="J24" s="144"/>
      <c r="K24" s="144"/>
      <c r="L24" s="144"/>
      <c r="M24" s="144"/>
      <c r="N24" s="144"/>
      <c r="O24" s="144"/>
      <c r="P24" s="155">
        <f>VLOOKUP(B24,'2024年员工工资待遇'!D:R,15,0)</f>
        <v>5000</v>
      </c>
      <c r="Q24" s="157">
        <v>0.1</v>
      </c>
      <c r="R24" s="155">
        <f t="shared" si="0"/>
        <v>500</v>
      </c>
      <c r="S24" s="155"/>
      <c r="T24" s="159"/>
      <c r="U24" s="155"/>
      <c r="V24" s="155">
        <f t="shared" si="2"/>
        <v>500</v>
      </c>
      <c r="W24" s="144"/>
      <c r="X24" s="160"/>
      <c r="HV24" s="135"/>
      <c r="HW24" s="135"/>
      <c r="HX24" s="135"/>
      <c r="HY24" s="135"/>
      <c r="HZ24" s="135"/>
      <c r="IA24" s="135"/>
      <c r="IB24" s="135"/>
      <c r="IC24" s="135"/>
      <c r="ID24" s="135"/>
      <c r="IE24" s="135"/>
      <c r="IF24" s="135"/>
      <c r="IG24" s="135"/>
      <c r="IH24" s="135"/>
      <c r="II24" s="135"/>
      <c r="IJ24" s="135"/>
      <c r="IK24" s="135"/>
      <c r="IL24" s="135"/>
      <c r="IM24" s="135"/>
      <c r="IN24" s="135"/>
      <c r="IO24" s="135"/>
      <c r="IP24" s="135"/>
      <c r="IQ24" s="135"/>
      <c r="IR24" s="135"/>
      <c r="IS24" s="135"/>
      <c r="IT24" s="166"/>
      <c r="IU24" s="166"/>
    </row>
    <row r="25" s="134" customFormat="1" ht="15" customHeight="1" spans="1:255">
      <c r="A25" s="144">
        <v>21</v>
      </c>
      <c r="B25" s="7" t="s">
        <v>48</v>
      </c>
      <c r="C25" s="145" t="str">
        <f>VLOOKUP(B25,'2024年年终奖名单'!B:D,3,0)</f>
        <v>运作部</v>
      </c>
      <c r="D25" s="9">
        <v>44613</v>
      </c>
      <c r="E25" s="146" t="str">
        <f>VLOOKUP(B25,'2024年年终奖名单'!B:E,4,0)</f>
        <v>录单员</v>
      </c>
      <c r="F25" s="147">
        <v>45657</v>
      </c>
      <c r="G25" s="144">
        <v>257</v>
      </c>
      <c r="H25" s="144">
        <v>12</v>
      </c>
      <c r="I25" s="144"/>
      <c r="J25" s="144"/>
      <c r="K25" s="144"/>
      <c r="L25" s="144"/>
      <c r="M25" s="144"/>
      <c r="N25" s="144"/>
      <c r="O25" s="144"/>
      <c r="P25" s="155">
        <f>VLOOKUP(B25,'2024年员工工资待遇'!D:R,15,0)</f>
        <v>6484.83333333333</v>
      </c>
      <c r="Q25" s="157">
        <v>0.1</v>
      </c>
      <c r="R25" s="155">
        <f t="shared" si="0"/>
        <v>648.483333333333</v>
      </c>
      <c r="S25" s="155"/>
      <c r="T25" s="159"/>
      <c r="U25" s="155"/>
      <c r="V25" s="155">
        <f t="shared" si="2"/>
        <v>648.483333333333</v>
      </c>
      <c r="W25" s="144"/>
      <c r="X25" s="160"/>
      <c r="HV25" s="135"/>
      <c r="HW25" s="135"/>
      <c r="HX25" s="135"/>
      <c r="HY25" s="135"/>
      <c r="HZ25" s="135"/>
      <c r="IA25" s="135"/>
      <c r="IB25" s="135"/>
      <c r="IC25" s="135"/>
      <c r="ID25" s="135"/>
      <c r="IE25" s="135"/>
      <c r="IF25" s="135"/>
      <c r="IG25" s="135"/>
      <c r="IH25" s="135"/>
      <c r="II25" s="135"/>
      <c r="IJ25" s="135"/>
      <c r="IK25" s="135"/>
      <c r="IL25" s="135"/>
      <c r="IM25" s="135"/>
      <c r="IN25" s="135"/>
      <c r="IO25" s="135"/>
      <c r="IP25" s="135"/>
      <c r="IQ25" s="135"/>
      <c r="IR25" s="135"/>
      <c r="IS25" s="135"/>
      <c r="IT25" s="166"/>
      <c r="IU25" s="166"/>
    </row>
    <row r="26" s="134" customFormat="1" ht="15" customHeight="1" spans="1:255">
      <c r="A26" s="144">
        <v>22</v>
      </c>
      <c r="B26" s="7" t="s">
        <v>49</v>
      </c>
      <c r="C26" s="145" t="str">
        <f>VLOOKUP(B26,'2024年年终奖名单'!B:D,3,0)</f>
        <v>运作部</v>
      </c>
      <c r="D26" s="9">
        <v>44671</v>
      </c>
      <c r="E26" s="146" t="str">
        <f>VLOOKUP(B26,'2024年年终奖名单'!B:E,4,0)</f>
        <v>跟单员</v>
      </c>
      <c r="F26" s="147">
        <v>45657</v>
      </c>
      <c r="G26" s="144"/>
      <c r="H26" s="144">
        <v>12</v>
      </c>
      <c r="I26" s="144"/>
      <c r="J26" s="144"/>
      <c r="K26" s="144"/>
      <c r="L26" s="144"/>
      <c r="M26" s="144"/>
      <c r="N26" s="144"/>
      <c r="O26" s="144"/>
      <c r="P26" s="155">
        <f>VLOOKUP(B26,'2024年员工工资待遇'!D:R,15,0)</f>
        <v>4550</v>
      </c>
      <c r="Q26" s="157">
        <v>0.1</v>
      </c>
      <c r="R26" s="155">
        <f t="shared" si="0"/>
        <v>455</v>
      </c>
      <c r="S26" s="155"/>
      <c r="T26" s="159"/>
      <c r="U26" s="155"/>
      <c r="V26" s="155">
        <f t="shared" si="2"/>
        <v>455</v>
      </c>
      <c r="W26" s="144"/>
      <c r="X26" s="160"/>
      <c r="HV26" s="135"/>
      <c r="HW26" s="135"/>
      <c r="HX26" s="135"/>
      <c r="HY26" s="135"/>
      <c r="HZ26" s="135"/>
      <c r="IA26" s="135"/>
      <c r="IB26" s="135"/>
      <c r="IC26" s="135"/>
      <c r="ID26" s="135"/>
      <c r="IE26" s="135"/>
      <c r="IF26" s="135"/>
      <c r="IG26" s="135"/>
      <c r="IH26" s="135"/>
      <c r="II26" s="135"/>
      <c r="IJ26" s="135"/>
      <c r="IK26" s="135"/>
      <c r="IL26" s="135"/>
      <c r="IM26" s="135"/>
      <c r="IN26" s="135"/>
      <c r="IO26" s="135"/>
      <c r="IP26" s="135"/>
      <c r="IQ26" s="135"/>
      <c r="IR26" s="135"/>
      <c r="IS26" s="135"/>
      <c r="IT26" s="166"/>
      <c r="IU26" s="166"/>
    </row>
    <row r="27" s="134" customFormat="1" ht="15" customHeight="1" spans="1:255">
      <c r="A27" s="144">
        <v>23</v>
      </c>
      <c r="B27" s="7" t="s">
        <v>50</v>
      </c>
      <c r="C27" s="145" t="str">
        <f>VLOOKUP(B27,'2024年年终奖名单'!B:D,3,0)</f>
        <v>运作部</v>
      </c>
      <c r="D27" s="9">
        <v>44690</v>
      </c>
      <c r="E27" s="146" t="str">
        <f>VLOOKUP(B27,'2024年年终奖名单'!B:E,4,0)</f>
        <v>录单员</v>
      </c>
      <c r="F27" s="147">
        <v>45657</v>
      </c>
      <c r="G27" s="144">
        <v>257</v>
      </c>
      <c r="H27" s="144">
        <v>12</v>
      </c>
      <c r="I27" s="144"/>
      <c r="J27" s="144"/>
      <c r="K27" s="144"/>
      <c r="L27" s="144"/>
      <c r="M27" s="144"/>
      <c r="N27" s="144"/>
      <c r="O27" s="144"/>
      <c r="P27" s="155">
        <f>VLOOKUP(B27,'2024年员工工资待遇'!D:R,15,0)</f>
        <v>8047</v>
      </c>
      <c r="Q27" s="157">
        <v>0.1</v>
      </c>
      <c r="R27" s="155">
        <f t="shared" si="0"/>
        <v>804.7</v>
      </c>
      <c r="S27" s="155"/>
      <c r="T27" s="159"/>
      <c r="U27" s="155"/>
      <c r="V27" s="155">
        <f t="shared" si="2"/>
        <v>804.7</v>
      </c>
      <c r="W27" s="144"/>
      <c r="X27" s="160"/>
      <c r="HV27" s="135"/>
      <c r="HW27" s="135"/>
      <c r="HX27" s="135"/>
      <c r="HY27" s="135"/>
      <c r="HZ27" s="135"/>
      <c r="IA27" s="135"/>
      <c r="IB27" s="135"/>
      <c r="IC27" s="135"/>
      <c r="ID27" s="135"/>
      <c r="IE27" s="135"/>
      <c r="IF27" s="135"/>
      <c r="IG27" s="135"/>
      <c r="IH27" s="135"/>
      <c r="II27" s="135"/>
      <c r="IJ27" s="135"/>
      <c r="IK27" s="135"/>
      <c r="IL27" s="135"/>
      <c r="IM27" s="135"/>
      <c r="IN27" s="135"/>
      <c r="IO27" s="135"/>
      <c r="IP27" s="135"/>
      <c r="IQ27" s="135"/>
      <c r="IR27" s="135"/>
      <c r="IS27" s="135"/>
      <c r="IT27" s="166"/>
      <c r="IU27" s="166"/>
    </row>
    <row r="28" s="134" customFormat="1" ht="15" customHeight="1" spans="1:255">
      <c r="A28" s="144">
        <v>24</v>
      </c>
      <c r="B28" s="7" t="s">
        <v>51</v>
      </c>
      <c r="C28" s="145" t="str">
        <f>VLOOKUP(B28,'2024年年终奖名单'!B:D,3,0)</f>
        <v>运作部</v>
      </c>
      <c r="D28" s="9">
        <v>44725</v>
      </c>
      <c r="E28" s="146" t="str">
        <f>VLOOKUP(B28,'2024年年终奖名单'!B:E,4,0)</f>
        <v>跟单员</v>
      </c>
      <c r="F28" s="147">
        <v>45657</v>
      </c>
      <c r="G28" s="144">
        <v>257</v>
      </c>
      <c r="H28" s="144">
        <v>12</v>
      </c>
      <c r="I28" s="144"/>
      <c r="J28" s="144"/>
      <c r="K28" s="144"/>
      <c r="L28" s="144"/>
      <c r="M28" s="144"/>
      <c r="N28" s="144"/>
      <c r="O28" s="144"/>
      <c r="P28" s="155">
        <f>VLOOKUP(B28,'2024年员工工资待遇'!D:R,15,0)</f>
        <v>4425</v>
      </c>
      <c r="Q28" s="157">
        <v>0.1</v>
      </c>
      <c r="R28" s="155">
        <f t="shared" si="0"/>
        <v>442.5</v>
      </c>
      <c r="S28" s="155"/>
      <c r="T28" s="159"/>
      <c r="U28" s="155"/>
      <c r="V28" s="155">
        <f t="shared" si="2"/>
        <v>442.5</v>
      </c>
      <c r="W28" s="144"/>
      <c r="X28" s="160"/>
      <c r="HV28" s="135"/>
      <c r="HW28" s="135"/>
      <c r="HX28" s="135"/>
      <c r="HY28" s="135"/>
      <c r="HZ28" s="135"/>
      <c r="IA28" s="135"/>
      <c r="IB28" s="135"/>
      <c r="IC28" s="135"/>
      <c r="ID28" s="135"/>
      <c r="IE28" s="135"/>
      <c r="IF28" s="135"/>
      <c r="IG28" s="135"/>
      <c r="IH28" s="135"/>
      <c r="II28" s="135"/>
      <c r="IJ28" s="135"/>
      <c r="IK28" s="135"/>
      <c r="IL28" s="135"/>
      <c r="IM28" s="135"/>
      <c r="IN28" s="135"/>
      <c r="IO28" s="135"/>
      <c r="IP28" s="135"/>
      <c r="IQ28" s="135"/>
      <c r="IR28" s="135"/>
      <c r="IS28" s="135"/>
      <c r="IT28" s="166"/>
      <c r="IU28" s="166"/>
    </row>
    <row r="29" s="134" customFormat="1" ht="15" customHeight="1" spans="1:255">
      <c r="A29" s="144">
        <v>25</v>
      </c>
      <c r="B29" s="7" t="s">
        <v>52</v>
      </c>
      <c r="C29" s="145" t="str">
        <f>VLOOKUP(B29,'2024年年终奖名单'!B:D,3,0)</f>
        <v>运作部</v>
      </c>
      <c r="D29" s="9">
        <v>44777</v>
      </c>
      <c r="E29" s="146" t="str">
        <f>VLOOKUP(B29,'2024年年终奖名单'!B:E,4,0)</f>
        <v>运作部副经理</v>
      </c>
      <c r="F29" s="147">
        <v>45657</v>
      </c>
      <c r="G29" s="144"/>
      <c r="H29" s="144">
        <v>12</v>
      </c>
      <c r="I29" s="144"/>
      <c r="J29" s="144"/>
      <c r="K29" s="144"/>
      <c r="L29" s="144"/>
      <c r="M29" s="144"/>
      <c r="N29" s="144"/>
      <c r="O29" s="144"/>
      <c r="P29" s="155">
        <f>VLOOKUP(B29,'2024年员工工资待遇'!D:R,15,0)</f>
        <v>11423.3333333333</v>
      </c>
      <c r="Q29" s="157">
        <v>0.1</v>
      </c>
      <c r="R29" s="155">
        <f t="shared" si="0"/>
        <v>1142.33333333333</v>
      </c>
      <c r="S29" s="155"/>
      <c r="T29" s="159"/>
      <c r="U29" s="155"/>
      <c r="V29" s="155">
        <f t="shared" ref="V29:V38" si="3">R29*(1-S29)-U29</f>
        <v>1142.33333333333</v>
      </c>
      <c r="W29" s="144"/>
      <c r="X29" s="160"/>
      <c r="HV29" s="135"/>
      <c r="HW29" s="135"/>
      <c r="HX29" s="135"/>
      <c r="HY29" s="135"/>
      <c r="HZ29" s="135"/>
      <c r="IA29" s="135"/>
      <c r="IB29" s="135"/>
      <c r="IC29" s="135"/>
      <c r="ID29" s="135"/>
      <c r="IE29" s="135"/>
      <c r="IF29" s="135"/>
      <c r="IG29" s="135"/>
      <c r="IH29" s="135"/>
      <c r="II29" s="135"/>
      <c r="IJ29" s="135"/>
      <c r="IK29" s="135"/>
      <c r="IL29" s="135"/>
      <c r="IM29" s="135"/>
      <c r="IN29" s="135"/>
      <c r="IO29" s="135"/>
      <c r="IP29" s="135"/>
      <c r="IQ29" s="135"/>
      <c r="IR29" s="135"/>
      <c r="IS29" s="135"/>
      <c r="IT29" s="166"/>
      <c r="IU29" s="166"/>
    </row>
    <row r="30" s="134" customFormat="1" ht="15" customHeight="1" spans="1:255">
      <c r="A30" s="144">
        <v>26</v>
      </c>
      <c r="B30" s="7" t="s">
        <v>53</v>
      </c>
      <c r="C30" s="145" t="str">
        <f>VLOOKUP(B30,'2024年年终奖名单'!B:D,3,0)</f>
        <v>运作部</v>
      </c>
      <c r="D30" s="9">
        <v>45293</v>
      </c>
      <c r="E30" s="146" t="str">
        <f>VLOOKUP(B30,'2024年年终奖名单'!B:E,4,0)</f>
        <v>报关操作员</v>
      </c>
      <c r="F30" s="147">
        <v>45657</v>
      </c>
      <c r="G30" s="144"/>
      <c r="H30" s="144">
        <v>12</v>
      </c>
      <c r="I30" s="144"/>
      <c r="J30" s="144"/>
      <c r="K30" s="144"/>
      <c r="L30" s="144"/>
      <c r="M30" s="144"/>
      <c r="N30" s="144"/>
      <c r="O30" s="144"/>
      <c r="P30" s="155">
        <f>VLOOKUP(B30,'2024年员工工资待遇'!D:R,15,0)</f>
        <v>4867.5</v>
      </c>
      <c r="Q30" s="157">
        <v>0.1</v>
      </c>
      <c r="R30" s="155">
        <f t="shared" si="0"/>
        <v>486.75</v>
      </c>
      <c r="S30" s="155"/>
      <c r="T30" s="159"/>
      <c r="U30" s="155"/>
      <c r="V30" s="155">
        <f t="shared" si="3"/>
        <v>486.75</v>
      </c>
      <c r="W30" s="144"/>
      <c r="X30" s="160"/>
      <c r="HV30" s="135"/>
      <c r="HW30" s="135"/>
      <c r="HX30" s="135"/>
      <c r="HY30" s="135"/>
      <c r="HZ30" s="135"/>
      <c r="IA30" s="135"/>
      <c r="IB30" s="135"/>
      <c r="IC30" s="135"/>
      <c r="ID30" s="135"/>
      <c r="IE30" s="135"/>
      <c r="IF30" s="135"/>
      <c r="IG30" s="135"/>
      <c r="IH30" s="135"/>
      <c r="II30" s="135"/>
      <c r="IJ30" s="135"/>
      <c r="IK30" s="135"/>
      <c r="IL30" s="135"/>
      <c r="IM30" s="135"/>
      <c r="IN30" s="135"/>
      <c r="IO30" s="135"/>
      <c r="IP30" s="135"/>
      <c r="IQ30" s="135"/>
      <c r="IR30" s="135"/>
      <c r="IS30" s="135"/>
      <c r="IT30" s="166"/>
      <c r="IU30" s="166"/>
    </row>
    <row r="31" s="134" customFormat="1" ht="15" customHeight="1" spans="1:255">
      <c r="A31" s="144">
        <v>27</v>
      </c>
      <c r="B31" s="7" t="s">
        <v>54</v>
      </c>
      <c r="C31" s="145" t="str">
        <f>VLOOKUP(B31,'2024年年终奖名单'!B:D,3,0)</f>
        <v>运作部</v>
      </c>
      <c r="D31" s="9">
        <v>45467</v>
      </c>
      <c r="E31" s="146" t="str">
        <f>VLOOKUP(B31,'2024年年终奖名单'!B:E,4,0)</f>
        <v>报关操作员</v>
      </c>
      <c r="F31" s="147">
        <v>45657</v>
      </c>
      <c r="G31" s="144"/>
      <c r="H31" s="144">
        <v>6</v>
      </c>
      <c r="I31" s="144"/>
      <c r="J31" s="144"/>
      <c r="K31" s="144"/>
      <c r="L31" s="144"/>
      <c r="M31" s="144"/>
      <c r="N31" s="144"/>
      <c r="O31" s="144"/>
      <c r="P31" s="155">
        <f>VLOOKUP(B31,'2024年员工工资待遇'!D:R,15,0)</f>
        <v>5326.28571428571</v>
      </c>
      <c r="Q31" s="157">
        <v>0.1</v>
      </c>
      <c r="R31" s="155">
        <f t="shared" si="0"/>
        <v>266.314285714286</v>
      </c>
      <c r="S31" s="155"/>
      <c r="T31" s="159"/>
      <c r="U31" s="155"/>
      <c r="V31" s="155">
        <f t="shared" si="3"/>
        <v>266.314285714286</v>
      </c>
      <c r="W31" s="144"/>
      <c r="X31" s="160"/>
      <c r="HV31" s="135"/>
      <c r="HW31" s="135"/>
      <c r="HX31" s="135"/>
      <c r="HY31" s="135"/>
      <c r="HZ31" s="135"/>
      <c r="IA31" s="135"/>
      <c r="IB31" s="135"/>
      <c r="IC31" s="135"/>
      <c r="ID31" s="135"/>
      <c r="IE31" s="135"/>
      <c r="IF31" s="135"/>
      <c r="IG31" s="135"/>
      <c r="IH31" s="135"/>
      <c r="II31" s="135"/>
      <c r="IJ31" s="135"/>
      <c r="IK31" s="135"/>
      <c r="IL31" s="135"/>
      <c r="IM31" s="135"/>
      <c r="IN31" s="135"/>
      <c r="IO31" s="135"/>
      <c r="IP31" s="135"/>
      <c r="IQ31" s="135"/>
      <c r="IR31" s="135"/>
      <c r="IS31" s="135"/>
      <c r="IT31" s="166"/>
      <c r="IU31" s="166"/>
    </row>
    <row r="32" s="134" customFormat="1" ht="15" customHeight="1" spans="1:255">
      <c r="A32" s="144">
        <v>28</v>
      </c>
      <c r="B32" s="7" t="s">
        <v>55</v>
      </c>
      <c r="C32" s="145" t="str">
        <f>VLOOKUP(B32,'2024年年终奖名单'!B:D,3,0)</f>
        <v>运作部</v>
      </c>
      <c r="D32" s="9">
        <v>45573</v>
      </c>
      <c r="E32" s="146" t="str">
        <f>VLOOKUP(B32,'2024年年终奖名单'!B:E,4,0)</f>
        <v>报关操作员</v>
      </c>
      <c r="F32" s="147">
        <v>45657</v>
      </c>
      <c r="G32" s="144"/>
      <c r="H32" s="144">
        <v>3</v>
      </c>
      <c r="I32" s="144"/>
      <c r="J32" s="144"/>
      <c r="K32" s="144"/>
      <c r="L32" s="144"/>
      <c r="M32" s="144"/>
      <c r="N32" s="144"/>
      <c r="O32" s="144"/>
      <c r="P32" s="155">
        <f>VLOOKUP(B32,'2024年员工工资待遇'!D:R,15,0)</f>
        <v>4833.33333333333</v>
      </c>
      <c r="Q32" s="157">
        <v>0.1</v>
      </c>
      <c r="R32" s="155">
        <f t="shared" si="0"/>
        <v>120.833333333333</v>
      </c>
      <c r="S32" s="155"/>
      <c r="T32" s="159"/>
      <c r="U32" s="155"/>
      <c r="V32" s="155">
        <f t="shared" si="3"/>
        <v>120.833333333333</v>
      </c>
      <c r="W32" s="144"/>
      <c r="X32" s="160"/>
      <c r="HV32" s="135"/>
      <c r="HW32" s="135"/>
      <c r="HX32" s="135"/>
      <c r="HY32" s="135"/>
      <c r="HZ32" s="135"/>
      <c r="IA32" s="135"/>
      <c r="IB32" s="135"/>
      <c r="IC32" s="135"/>
      <c r="ID32" s="135"/>
      <c r="IE32" s="135"/>
      <c r="IF32" s="135"/>
      <c r="IG32" s="135"/>
      <c r="IH32" s="135"/>
      <c r="II32" s="135"/>
      <c r="IJ32" s="135"/>
      <c r="IK32" s="135"/>
      <c r="IL32" s="135"/>
      <c r="IM32" s="135"/>
      <c r="IN32" s="135"/>
      <c r="IO32" s="135"/>
      <c r="IP32" s="135"/>
      <c r="IQ32" s="135"/>
      <c r="IR32" s="135"/>
      <c r="IS32" s="135"/>
      <c r="IT32" s="166"/>
      <c r="IU32" s="166"/>
    </row>
    <row r="33" s="134" customFormat="1" ht="15" customHeight="1" spans="1:255">
      <c r="A33" s="144">
        <v>29</v>
      </c>
      <c r="B33" s="7" t="s">
        <v>56</v>
      </c>
      <c r="C33" s="145" t="s">
        <v>57</v>
      </c>
      <c r="D33" s="9">
        <v>41852</v>
      </c>
      <c r="E33" s="146" t="str">
        <f>VLOOKUP(B33,'2024年年终奖名单'!B:E,4,0)</f>
        <v>客服</v>
      </c>
      <c r="F33" s="147">
        <v>45657</v>
      </c>
      <c r="G33" s="144"/>
      <c r="H33" s="144">
        <v>12</v>
      </c>
      <c r="I33" s="144"/>
      <c r="J33" s="144"/>
      <c r="K33" s="144"/>
      <c r="L33" s="144"/>
      <c r="M33" s="144"/>
      <c r="N33" s="144"/>
      <c r="O33" s="144"/>
      <c r="P33" s="155">
        <f>VLOOKUP(B33,'2024年员工工资待遇'!D:R,15,0)</f>
        <v>7575</v>
      </c>
      <c r="Q33" s="157">
        <v>0.1</v>
      </c>
      <c r="R33" s="155">
        <f t="shared" si="0"/>
        <v>757.5</v>
      </c>
      <c r="S33" s="155"/>
      <c r="T33" s="159"/>
      <c r="U33" s="155"/>
      <c r="V33" s="155">
        <f t="shared" si="3"/>
        <v>757.5</v>
      </c>
      <c r="W33" s="144"/>
      <c r="X33" s="160"/>
      <c r="HV33" s="135"/>
      <c r="HW33" s="135"/>
      <c r="HX33" s="135"/>
      <c r="HY33" s="135"/>
      <c r="HZ33" s="135"/>
      <c r="IA33" s="135"/>
      <c r="IB33" s="135"/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  <c r="IP33" s="135"/>
      <c r="IQ33" s="135"/>
      <c r="IR33" s="135"/>
      <c r="IS33" s="135"/>
      <c r="IT33" s="166"/>
      <c r="IU33" s="166"/>
    </row>
    <row r="34" s="134" customFormat="1" ht="15" customHeight="1" spans="1:255">
      <c r="A34" s="144">
        <v>30</v>
      </c>
      <c r="B34" s="10" t="s">
        <v>58</v>
      </c>
      <c r="C34" s="145" t="s">
        <v>57</v>
      </c>
      <c r="D34" s="12">
        <v>42373</v>
      </c>
      <c r="E34" s="146" t="str">
        <f>VLOOKUP(B34,'2024年年终奖名单'!B:E,4,0)</f>
        <v>客服经理</v>
      </c>
      <c r="F34" s="147">
        <v>45657</v>
      </c>
      <c r="G34" s="144"/>
      <c r="H34" s="144">
        <v>12</v>
      </c>
      <c r="I34" s="144"/>
      <c r="J34" s="144"/>
      <c r="K34" s="144"/>
      <c r="L34" s="144"/>
      <c r="M34" s="144"/>
      <c r="N34" s="144"/>
      <c r="O34" s="144"/>
      <c r="P34" s="155">
        <f>VLOOKUP(B34,'2024年员工工资待遇'!D:R,15,0)</f>
        <v>11850</v>
      </c>
      <c r="Q34" s="157">
        <v>0.1</v>
      </c>
      <c r="R34" s="155">
        <f t="shared" si="0"/>
        <v>1185</v>
      </c>
      <c r="S34" s="155"/>
      <c r="T34" s="159"/>
      <c r="U34" s="155"/>
      <c r="V34" s="155">
        <f t="shared" si="3"/>
        <v>1185</v>
      </c>
      <c r="W34" s="144"/>
      <c r="X34" s="160"/>
      <c r="HV34" s="135"/>
      <c r="HW34" s="135"/>
      <c r="HX34" s="135"/>
      <c r="HY34" s="135"/>
      <c r="HZ34" s="135"/>
      <c r="IA34" s="135"/>
      <c r="IB34" s="135"/>
      <c r="IC34" s="135"/>
      <c r="ID34" s="135"/>
      <c r="IE34" s="135"/>
      <c r="IF34" s="135"/>
      <c r="IG34" s="135"/>
      <c r="IH34" s="135"/>
      <c r="II34" s="135"/>
      <c r="IJ34" s="135"/>
      <c r="IK34" s="135"/>
      <c r="IL34" s="135"/>
      <c r="IM34" s="135"/>
      <c r="IN34" s="135"/>
      <c r="IO34" s="135"/>
      <c r="IP34" s="135"/>
      <c r="IQ34" s="135"/>
      <c r="IR34" s="135"/>
      <c r="IS34" s="135"/>
      <c r="IT34" s="166"/>
      <c r="IU34" s="166"/>
    </row>
    <row r="35" s="134" customFormat="1" ht="15" customHeight="1" spans="1:255">
      <c r="A35" s="144">
        <v>31</v>
      </c>
      <c r="B35" s="7" t="s">
        <v>59</v>
      </c>
      <c r="C35" s="145" t="s">
        <v>57</v>
      </c>
      <c r="D35" s="9">
        <v>42563</v>
      </c>
      <c r="E35" s="146" t="str">
        <f>VLOOKUP(B35,'2024年年终奖名单'!B:E,4,0)</f>
        <v>客服主管</v>
      </c>
      <c r="F35" s="147">
        <v>45657</v>
      </c>
      <c r="G35" s="144"/>
      <c r="H35" s="144">
        <v>12</v>
      </c>
      <c r="I35" s="144"/>
      <c r="J35" s="144"/>
      <c r="K35" s="144"/>
      <c r="L35" s="144"/>
      <c r="M35" s="144"/>
      <c r="N35" s="144"/>
      <c r="O35" s="144"/>
      <c r="P35" s="155">
        <f>VLOOKUP(B35,'2024年员工工资待遇'!D:R,15,0)</f>
        <v>6500</v>
      </c>
      <c r="Q35" s="157">
        <v>0.1</v>
      </c>
      <c r="R35" s="155">
        <f t="shared" si="0"/>
        <v>650</v>
      </c>
      <c r="S35" s="155"/>
      <c r="T35" s="159"/>
      <c r="U35" s="155"/>
      <c r="V35" s="155">
        <f t="shared" si="3"/>
        <v>650</v>
      </c>
      <c r="W35" s="144"/>
      <c r="X35" s="160"/>
      <c r="HV35" s="135"/>
      <c r="HW35" s="135"/>
      <c r="HX35" s="135"/>
      <c r="HY35" s="135"/>
      <c r="HZ35" s="135"/>
      <c r="IA35" s="135"/>
      <c r="IB35" s="135"/>
      <c r="IC35" s="135"/>
      <c r="ID35" s="135"/>
      <c r="IE35" s="135"/>
      <c r="IF35" s="135"/>
      <c r="IG35" s="135"/>
      <c r="IH35" s="135"/>
      <c r="II35" s="135"/>
      <c r="IJ35" s="135"/>
      <c r="IK35" s="135"/>
      <c r="IL35" s="135"/>
      <c r="IM35" s="135"/>
      <c r="IN35" s="135"/>
      <c r="IO35" s="135"/>
      <c r="IP35" s="135"/>
      <c r="IQ35" s="135"/>
      <c r="IR35" s="135"/>
      <c r="IS35" s="135"/>
      <c r="IT35" s="166"/>
      <c r="IU35" s="166"/>
    </row>
    <row r="36" s="134" customFormat="1" ht="15" customHeight="1" spans="1:255">
      <c r="A36" s="144">
        <v>32</v>
      </c>
      <c r="B36" s="7" t="s">
        <v>60</v>
      </c>
      <c r="C36" s="145" t="s">
        <v>57</v>
      </c>
      <c r="D36" s="9">
        <v>42934</v>
      </c>
      <c r="E36" s="146" t="str">
        <f>VLOOKUP(B36,'2024年年终奖名单'!B:E,4,0)</f>
        <v>客服主管</v>
      </c>
      <c r="F36" s="147">
        <v>45657</v>
      </c>
      <c r="G36" s="144"/>
      <c r="H36" s="144">
        <v>12</v>
      </c>
      <c r="I36" s="144"/>
      <c r="J36" s="144"/>
      <c r="K36" s="144"/>
      <c r="L36" s="144"/>
      <c r="M36" s="144"/>
      <c r="N36" s="144"/>
      <c r="O36" s="144"/>
      <c r="P36" s="155">
        <f>VLOOKUP(B36,'2024年员工工资待遇'!D:R,15,0)</f>
        <v>7400</v>
      </c>
      <c r="Q36" s="157">
        <v>0.1</v>
      </c>
      <c r="R36" s="155">
        <f t="shared" si="0"/>
        <v>740</v>
      </c>
      <c r="S36" s="155"/>
      <c r="T36" s="159"/>
      <c r="U36" s="155"/>
      <c r="V36" s="155">
        <f t="shared" si="3"/>
        <v>740</v>
      </c>
      <c r="W36" s="144"/>
      <c r="X36" s="160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66"/>
      <c r="IU36" s="166"/>
    </row>
    <row r="37" s="134" customFormat="1" ht="15" customHeight="1" spans="1:255">
      <c r="A37" s="144">
        <v>33</v>
      </c>
      <c r="B37" s="7" t="s">
        <v>61</v>
      </c>
      <c r="C37" s="145" t="s">
        <v>57</v>
      </c>
      <c r="D37" s="9">
        <v>44664</v>
      </c>
      <c r="E37" s="146" t="str">
        <f>VLOOKUP(B37,'2024年年终奖名单'!B:E,4,0)</f>
        <v>客服</v>
      </c>
      <c r="F37" s="147">
        <v>45657</v>
      </c>
      <c r="G37" s="144"/>
      <c r="H37" s="144">
        <v>12</v>
      </c>
      <c r="I37" s="144"/>
      <c r="J37" s="144"/>
      <c r="K37" s="144"/>
      <c r="L37" s="144"/>
      <c r="M37" s="144"/>
      <c r="N37" s="144"/>
      <c r="O37" s="144"/>
      <c r="P37" s="155"/>
      <c r="Q37" s="157">
        <v>0.1</v>
      </c>
      <c r="R37" s="155">
        <f t="shared" si="0"/>
        <v>0</v>
      </c>
      <c r="S37" s="155"/>
      <c r="T37" s="159"/>
      <c r="U37" s="155"/>
      <c r="V37" s="155">
        <f t="shared" ref="V37:V42" si="4">R37*(1-S37)-U37</f>
        <v>0</v>
      </c>
      <c r="W37" s="161" t="s">
        <v>62</v>
      </c>
      <c r="X37" s="160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66"/>
      <c r="IU37" s="166"/>
    </row>
    <row r="38" s="134" customFormat="1" ht="15" customHeight="1" spans="1:255">
      <c r="A38" s="144">
        <v>34</v>
      </c>
      <c r="B38" s="7" t="s">
        <v>63</v>
      </c>
      <c r="C38" s="145" t="s">
        <v>64</v>
      </c>
      <c r="D38" s="9">
        <v>45000</v>
      </c>
      <c r="E38" s="146" t="str">
        <f>VLOOKUP(B38,'2024年年终奖名单'!B:E,4,0)</f>
        <v>网络推广员</v>
      </c>
      <c r="F38" s="147">
        <v>45657</v>
      </c>
      <c r="G38" s="144"/>
      <c r="H38" s="144">
        <v>12</v>
      </c>
      <c r="I38" s="144"/>
      <c r="J38" s="144"/>
      <c r="K38" s="144"/>
      <c r="L38" s="144"/>
      <c r="M38" s="144"/>
      <c r="N38" s="144"/>
      <c r="O38" s="144"/>
      <c r="P38" s="155">
        <f>VLOOKUP(B38,'2024年员工工资待遇'!D:R,15,0)</f>
        <v>6000</v>
      </c>
      <c r="Q38" s="157">
        <v>0.1</v>
      </c>
      <c r="R38" s="155">
        <f t="shared" si="0"/>
        <v>600</v>
      </c>
      <c r="S38" s="155"/>
      <c r="T38" s="159"/>
      <c r="U38" s="155"/>
      <c r="V38" s="155">
        <f t="shared" si="4"/>
        <v>600</v>
      </c>
      <c r="W38" s="144"/>
      <c r="X38" s="160"/>
      <c r="HV38" s="135"/>
      <c r="HW38" s="135"/>
      <c r="HX38" s="135"/>
      <c r="HY38" s="135"/>
      <c r="HZ38" s="135"/>
      <c r="IA38" s="135"/>
      <c r="IB38" s="135"/>
      <c r="IC38" s="135"/>
      <c r="ID38" s="135"/>
      <c r="IE38" s="135"/>
      <c r="IF38" s="135"/>
      <c r="IG38" s="135"/>
      <c r="IH38" s="135"/>
      <c r="II38" s="135"/>
      <c r="IJ38" s="135"/>
      <c r="IK38" s="135"/>
      <c r="IL38" s="135"/>
      <c r="IM38" s="135"/>
      <c r="IN38" s="135"/>
      <c r="IO38" s="135"/>
      <c r="IP38" s="135"/>
      <c r="IQ38" s="135"/>
      <c r="IR38" s="135"/>
      <c r="IS38" s="135"/>
      <c r="IT38" s="166"/>
      <c r="IU38" s="166"/>
    </row>
    <row r="39" s="134" customFormat="1" ht="15" customHeight="1" spans="1:255">
      <c r="A39" s="144">
        <v>35</v>
      </c>
      <c r="B39" s="10" t="s">
        <v>65</v>
      </c>
      <c r="C39" s="145" t="s">
        <v>66</v>
      </c>
      <c r="D39" s="12">
        <v>45643</v>
      </c>
      <c r="E39" s="146" t="str">
        <f>VLOOKUP(B39,'2024年年终奖名单'!B:E,4,0)</f>
        <v>货代经理</v>
      </c>
      <c r="F39" s="147">
        <v>45657</v>
      </c>
      <c r="G39" s="144"/>
      <c r="H39" s="144"/>
      <c r="I39" s="144"/>
      <c r="J39" s="144"/>
      <c r="K39" s="144"/>
      <c r="L39" s="144"/>
      <c r="M39" s="144"/>
      <c r="N39" s="144"/>
      <c r="O39" s="144"/>
      <c r="P39" s="155"/>
      <c r="Q39" s="157">
        <v>0.1</v>
      </c>
      <c r="R39" s="155">
        <f t="shared" si="0"/>
        <v>0</v>
      </c>
      <c r="S39" s="155"/>
      <c r="T39" s="159"/>
      <c r="U39" s="155"/>
      <c r="V39" s="155">
        <f t="shared" si="4"/>
        <v>0</v>
      </c>
      <c r="W39" s="161" t="s">
        <v>62</v>
      </c>
      <c r="X39" s="160"/>
      <c r="HV39" s="135"/>
      <c r="HW39" s="135"/>
      <c r="HX39" s="135"/>
      <c r="HY39" s="135"/>
      <c r="HZ39" s="135"/>
      <c r="IA39" s="135"/>
      <c r="IB39" s="135"/>
      <c r="IC39" s="135"/>
      <c r="ID39" s="135"/>
      <c r="IE39" s="135"/>
      <c r="IF39" s="135"/>
      <c r="IG39" s="135"/>
      <c r="IH39" s="135"/>
      <c r="II39" s="135"/>
      <c r="IJ39" s="135"/>
      <c r="IK39" s="135"/>
      <c r="IL39" s="135"/>
      <c r="IM39" s="135"/>
      <c r="IN39" s="135"/>
      <c r="IO39" s="135"/>
      <c r="IP39" s="135"/>
      <c r="IQ39" s="135"/>
      <c r="IR39" s="135"/>
      <c r="IS39" s="135"/>
      <c r="IT39" s="166"/>
      <c r="IU39" s="166"/>
    </row>
    <row r="40" s="134" customFormat="1" ht="15" customHeight="1" spans="1:255">
      <c r="A40" s="144">
        <v>36</v>
      </c>
      <c r="B40" s="10" t="s">
        <v>67</v>
      </c>
      <c r="C40" s="145" t="s">
        <v>64</v>
      </c>
      <c r="D40" s="148"/>
      <c r="E40" s="146"/>
      <c r="F40" s="147"/>
      <c r="G40" s="144"/>
      <c r="H40" s="144">
        <v>12</v>
      </c>
      <c r="I40" s="144"/>
      <c r="J40" s="144"/>
      <c r="K40" s="144"/>
      <c r="L40" s="144"/>
      <c r="M40" s="144"/>
      <c r="N40" s="144"/>
      <c r="O40" s="144"/>
      <c r="P40" s="155">
        <f>VLOOKUP(B40,'2024年员工工资待遇'!D:R,15,0)</f>
        <v>5000</v>
      </c>
      <c r="Q40" s="157">
        <v>0.1</v>
      </c>
      <c r="R40" s="155">
        <f t="shared" si="0"/>
        <v>500</v>
      </c>
      <c r="S40" s="155"/>
      <c r="T40" s="159"/>
      <c r="U40" s="155"/>
      <c r="V40" s="155">
        <f t="shared" si="4"/>
        <v>500</v>
      </c>
      <c r="W40" s="144"/>
      <c r="X40" s="160"/>
      <c r="HV40" s="135"/>
      <c r="HW40" s="135"/>
      <c r="HX40" s="135"/>
      <c r="HY40" s="135"/>
      <c r="HZ40" s="135"/>
      <c r="IA40" s="135"/>
      <c r="IB40" s="135"/>
      <c r="IC40" s="135"/>
      <c r="ID40" s="135"/>
      <c r="IE40" s="135"/>
      <c r="IF40" s="135"/>
      <c r="IG40" s="135"/>
      <c r="IH40" s="135"/>
      <c r="II40" s="135"/>
      <c r="IJ40" s="135"/>
      <c r="IK40" s="135"/>
      <c r="IL40" s="135"/>
      <c r="IM40" s="135"/>
      <c r="IN40" s="135"/>
      <c r="IO40" s="135"/>
      <c r="IP40" s="135"/>
      <c r="IQ40" s="135"/>
      <c r="IR40" s="135"/>
      <c r="IS40" s="135"/>
      <c r="IT40" s="166"/>
      <c r="IU40" s="166"/>
    </row>
    <row r="41" s="134" customFormat="1" ht="15" customHeight="1" spans="1:255">
      <c r="A41" s="144">
        <v>37</v>
      </c>
      <c r="B41" s="10" t="s">
        <v>68</v>
      </c>
      <c r="C41" s="145" t="s">
        <v>64</v>
      </c>
      <c r="D41" s="148"/>
      <c r="E41" s="146"/>
      <c r="F41" s="147"/>
      <c r="G41" s="144"/>
      <c r="H41" s="144">
        <v>12</v>
      </c>
      <c r="I41" s="144"/>
      <c r="J41" s="144"/>
      <c r="K41" s="144"/>
      <c r="L41" s="144"/>
      <c r="M41" s="144"/>
      <c r="N41" s="144"/>
      <c r="O41" s="144"/>
      <c r="P41" s="155">
        <f>VLOOKUP(B41,'2024年员工工资待遇'!D:R,15,0)</f>
        <v>10000</v>
      </c>
      <c r="Q41" s="157">
        <v>0.1</v>
      </c>
      <c r="R41" s="155">
        <f t="shared" si="0"/>
        <v>1000</v>
      </c>
      <c r="S41" s="155"/>
      <c r="T41" s="159"/>
      <c r="U41" s="155"/>
      <c r="V41" s="155">
        <f t="shared" si="4"/>
        <v>1000</v>
      </c>
      <c r="W41" s="144"/>
      <c r="X41" s="160"/>
      <c r="HV41" s="135"/>
      <c r="HW41" s="135"/>
      <c r="HX41" s="135"/>
      <c r="HY41" s="135"/>
      <c r="HZ41" s="135"/>
      <c r="IA41" s="135"/>
      <c r="IB41" s="135"/>
      <c r="IC41" s="135"/>
      <c r="ID41" s="135"/>
      <c r="IE41" s="135"/>
      <c r="IF41" s="135"/>
      <c r="IG41" s="135"/>
      <c r="IH41" s="135"/>
      <c r="II41" s="135"/>
      <c r="IJ41" s="135"/>
      <c r="IK41" s="135"/>
      <c r="IL41" s="135"/>
      <c r="IM41" s="135"/>
      <c r="IN41" s="135"/>
      <c r="IO41" s="135"/>
      <c r="IP41" s="135"/>
      <c r="IQ41" s="135"/>
      <c r="IR41" s="135"/>
      <c r="IS41" s="135"/>
      <c r="IT41" s="166"/>
      <c r="IU41" s="166"/>
    </row>
    <row r="42" s="134" customFormat="1" ht="15" customHeight="1" spans="1:255">
      <c r="A42" s="144">
        <v>38</v>
      </c>
      <c r="B42" s="10" t="s">
        <v>69</v>
      </c>
      <c r="C42" s="145" t="s">
        <v>64</v>
      </c>
      <c r="D42" s="148"/>
      <c r="E42" s="146"/>
      <c r="F42" s="147"/>
      <c r="G42" s="144"/>
      <c r="H42" s="144">
        <v>12</v>
      </c>
      <c r="I42" s="144"/>
      <c r="J42" s="144"/>
      <c r="K42" s="144"/>
      <c r="L42" s="144"/>
      <c r="M42" s="144"/>
      <c r="N42" s="144"/>
      <c r="O42" s="144"/>
      <c r="P42" s="155">
        <v>5000</v>
      </c>
      <c r="Q42" s="157">
        <v>0.1</v>
      </c>
      <c r="R42" s="155">
        <f t="shared" si="0"/>
        <v>500</v>
      </c>
      <c r="S42" s="155"/>
      <c r="T42" s="159"/>
      <c r="U42" s="155"/>
      <c r="V42" s="155">
        <f t="shared" si="4"/>
        <v>500</v>
      </c>
      <c r="W42" s="144"/>
      <c r="X42" s="160"/>
      <c r="HV42" s="135"/>
      <c r="HW42" s="135"/>
      <c r="HX42" s="135"/>
      <c r="HY42" s="135"/>
      <c r="HZ42" s="135"/>
      <c r="IA42" s="135"/>
      <c r="IB42" s="135"/>
      <c r="IC42" s="135"/>
      <c r="ID42" s="135"/>
      <c r="IE42" s="135"/>
      <c r="IF42" s="135"/>
      <c r="IG42" s="135"/>
      <c r="IH42" s="135"/>
      <c r="II42" s="135"/>
      <c r="IJ42" s="135"/>
      <c r="IK42" s="135"/>
      <c r="IL42" s="135"/>
      <c r="IM42" s="135"/>
      <c r="IN42" s="135"/>
      <c r="IO42" s="135"/>
      <c r="IP42" s="135"/>
      <c r="IQ42" s="135"/>
      <c r="IR42" s="135"/>
      <c r="IS42" s="135"/>
      <c r="IT42" s="166"/>
      <c r="IU42" s="166"/>
    </row>
    <row r="43" s="15" customFormat="1" customHeight="1" spans="1:253">
      <c r="A43" s="149"/>
      <c r="B43" s="101" t="s">
        <v>70</v>
      </c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55">
        <f>SUM(P5:P42)</f>
        <v>252496.639047619</v>
      </c>
      <c r="Q43" s="155">
        <f t="shared" ref="P43:V43" si="5">SUM(Q5:Q39)</f>
        <v>3.5</v>
      </c>
      <c r="R43" s="155">
        <f>SUM(R5:R42)</f>
        <v>24083.9051746032</v>
      </c>
      <c r="S43" s="155">
        <f t="shared" si="5"/>
        <v>0</v>
      </c>
      <c r="T43" s="155"/>
      <c r="U43" s="155">
        <f t="shared" si="5"/>
        <v>0</v>
      </c>
      <c r="V43" s="155">
        <f>SUM(V5:V42)</f>
        <v>24083.9051746032</v>
      </c>
      <c r="W43" s="122"/>
      <c r="X43" s="160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</row>
    <row r="44" s="15" customFormat="1" customHeight="1" spans="1:253">
      <c r="A44" s="18"/>
      <c r="B44" s="18"/>
      <c r="C44" s="18" t="s">
        <v>71</v>
      </c>
      <c r="D44" s="18"/>
      <c r="E44" s="18"/>
      <c r="F44" s="18"/>
      <c r="G44" s="18"/>
      <c r="I44" s="15" t="s">
        <v>72</v>
      </c>
      <c r="P44" s="18"/>
      <c r="Q44" s="18"/>
      <c r="R44" s="18"/>
      <c r="S44" s="18"/>
      <c r="T44" s="162" t="s">
        <v>73</v>
      </c>
      <c r="U44" s="18"/>
      <c r="V44" s="18"/>
      <c r="W44" s="18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</row>
    <row r="45" s="15" customFormat="1" customHeight="1" spans="1:253">
      <c r="A45" s="18"/>
      <c r="B45" s="18"/>
      <c r="C45" s="18"/>
      <c r="D45" s="18"/>
      <c r="E45" s="18"/>
      <c r="F45" s="18"/>
      <c r="G45" s="18"/>
      <c r="P45" s="18"/>
      <c r="Q45" s="18"/>
      <c r="R45" s="18"/>
      <c r="S45" s="18"/>
      <c r="T45" s="18"/>
      <c r="U45" s="18"/>
      <c r="V45" s="18"/>
      <c r="W45" s="18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</row>
    <row r="46" s="15" customFormat="1" customHeight="1" spans="1:253">
      <c r="A46" s="18"/>
      <c r="B46" s="18"/>
      <c r="C46" s="18"/>
      <c r="D46" s="18"/>
      <c r="E46" s="18"/>
      <c r="F46" s="18"/>
      <c r="G46" s="18"/>
      <c r="P46" s="18"/>
      <c r="Q46" s="18"/>
      <c r="R46" s="18"/>
      <c r="S46" s="18"/>
      <c r="T46" s="18"/>
      <c r="U46" s="18"/>
      <c r="V46" s="18"/>
      <c r="W46" s="18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</row>
    <row r="47" s="15" customFormat="1" customHeight="1" spans="1:253">
      <c r="A47" s="18"/>
      <c r="B47" s="18"/>
      <c r="C47" s="18"/>
      <c r="D47" s="18"/>
      <c r="E47" s="18"/>
      <c r="F47" s="18"/>
      <c r="G47" s="18"/>
      <c r="P47" s="18"/>
      <c r="Q47" s="18"/>
      <c r="R47" s="18"/>
      <c r="S47" s="18"/>
      <c r="T47" s="18"/>
      <c r="U47" s="18"/>
      <c r="V47" s="18"/>
      <c r="W47" s="18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</row>
    <row r="48" s="15" customFormat="1" customHeight="1" spans="1:253">
      <c r="A48" s="18"/>
      <c r="B48" s="18"/>
      <c r="C48" s="18"/>
      <c r="D48" s="18"/>
      <c r="E48" s="18"/>
      <c r="F48" s="18"/>
      <c r="G48" s="18"/>
      <c r="P48" s="18"/>
      <c r="Q48" s="18"/>
      <c r="R48" s="18"/>
      <c r="S48" s="18"/>
      <c r="T48" s="18"/>
      <c r="U48" s="18"/>
      <c r="V48" s="18"/>
      <c r="W48" s="18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</row>
    <row r="49" s="15" customFormat="1" customHeight="1" spans="1:253">
      <c r="A49" s="18"/>
      <c r="B49" s="18"/>
      <c r="C49" s="18"/>
      <c r="D49" s="18"/>
      <c r="E49" s="18"/>
      <c r="F49" s="18"/>
      <c r="G49" s="18"/>
      <c r="P49" s="18"/>
      <c r="Q49" s="18"/>
      <c r="R49" s="18"/>
      <c r="S49" s="18"/>
      <c r="T49" s="18"/>
      <c r="U49" s="18"/>
      <c r="V49" s="18"/>
      <c r="W49" s="18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</row>
    <row r="50" s="15" customFormat="1" customHeight="1" spans="1:253">
      <c r="A50" s="18"/>
      <c r="B50" s="18"/>
      <c r="C50" s="18"/>
      <c r="D50" s="18"/>
      <c r="E50" s="18"/>
      <c r="F50" s="18"/>
      <c r="G50" s="18"/>
      <c r="P50" s="18"/>
      <c r="Q50" s="18"/>
      <c r="R50" s="18"/>
      <c r="S50" s="18"/>
      <c r="T50" s="18"/>
      <c r="U50" s="18"/>
      <c r="V50" s="18"/>
      <c r="W50" s="18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</row>
    <row r="51" s="15" customFormat="1" customHeight="1" spans="1:253">
      <c r="A51" s="18"/>
      <c r="B51" s="18"/>
      <c r="C51" s="18"/>
      <c r="D51" s="18"/>
      <c r="E51" s="18"/>
      <c r="F51" s="18"/>
      <c r="G51" s="18"/>
      <c r="P51" s="18"/>
      <c r="Q51" s="18"/>
      <c r="R51" s="18"/>
      <c r="S51" s="18"/>
      <c r="T51" s="18"/>
      <c r="U51" s="18"/>
      <c r="V51" s="18"/>
      <c r="W51" s="18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</row>
    <row r="52" s="15" customFormat="1" customHeight="1" spans="1:253">
      <c r="A52" s="18"/>
      <c r="B52" s="18"/>
      <c r="C52" s="18"/>
      <c r="D52" s="18"/>
      <c r="E52" s="18"/>
      <c r="F52" s="18"/>
      <c r="G52" s="18"/>
      <c r="P52" s="18"/>
      <c r="Q52" s="18"/>
      <c r="R52" s="18"/>
      <c r="S52" s="18"/>
      <c r="T52" s="18"/>
      <c r="U52" s="18"/>
      <c r="V52" s="18"/>
      <c r="W52" s="18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</row>
    <row r="53" s="15" customFormat="1" customHeight="1" spans="1:253">
      <c r="A53" s="18"/>
      <c r="B53" s="18"/>
      <c r="C53" s="18"/>
      <c r="D53" s="18"/>
      <c r="E53" s="18"/>
      <c r="F53" s="18"/>
      <c r="G53" s="18"/>
      <c r="P53" s="18"/>
      <c r="Q53" s="18"/>
      <c r="R53" s="18"/>
      <c r="S53" s="18"/>
      <c r="T53" s="18"/>
      <c r="U53" s="18"/>
      <c r="V53" s="18"/>
      <c r="W53" s="18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</row>
    <row r="54" s="15" customFormat="1" customHeight="1" spans="1:253">
      <c r="A54" s="18"/>
      <c r="B54" s="18"/>
      <c r="C54" s="18"/>
      <c r="D54" s="18"/>
      <c r="E54" s="18"/>
      <c r="F54" s="18"/>
      <c r="G54" s="18"/>
      <c r="P54" s="18"/>
      <c r="Q54" s="18"/>
      <c r="R54" s="18"/>
      <c r="S54" s="18"/>
      <c r="T54" s="18"/>
      <c r="U54" s="18"/>
      <c r="V54" s="18"/>
      <c r="W54" s="18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</row>
    <row r="55" s="15" customFormat="1" customHeight="1" spans="1:253">
      <c r="A55" s="18"/>
      <c r="B55" s="18"/>
      <c r="C55" s="18"/>
      <c r="D55" s="18"/>
      <c r="E55" s="18"/>
      <c r="F55" s="18"/>
      <c r="G55" s="18"/>
      <c r="P55" s="18"/>
      <c r="Q55" s="18"/>
      <c r="R55" s="18"/>
      <c r="S55" s="18"/>
      <c r="T55" s="18"/>
      <c r="U55" s="18"/>
      <c r="V55" s="18"/>
      <c r="W55" s="18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</row>
    <row r="56" s="15" customFormat="1" customHeight="1" spans="1:253">
      <c r="A56" s="18"/>
      <c r="B56" s="18"/>
      <c r="C56" s="18"/>
      <c r="D56" s="18"/>
      <c r="E56" s="18"/>
      <c r="F56" s="18"/>
      <c r="G56" s="18"/>
      <c r="P56" s="18"/>
      <c r="Q56" s="18"/>
      <c r="R56" s="18"/>
      <c r="S56" s="18"/>
      <c r="T56" s="18"/>
      <c r="U56" s="18"/>
      <c r="V56" s="18"/>
      <c r="W56" s="18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</row>
    <row r="57" s="15" customFormat="1" customHeight="1" spans="1:253">
      <c r="A57" s="18"/>
      <c r="B57" s="18"/>
      <c r="C57" s="18"/>
      <c r="D57" s="18"/>
      <c r="E57" s="18"/>
      <c r="F57" s="18"/>
      <c r="G57" s="18"/>
      <c r="P57" s="18"/>
      <c r="Q57" s="18"/>
      <c r="R57" s="18"/>
      <c r="S57" s="18"/>
      <c r="T57" s="18"/>
      <c r="U57" s="18"/>
      <c r="V57" s="18"/>
      <c r="W57" s="18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</row>
    <row r="58" s="15" customFormat="1" customHeight="1" spans="1:253">
      <c r="A58" s="18"/>
      <c r="B58" s="18"/>
      <c r="C58" s="18"/>
      <c r="D58" s="18"/>
      <c r="E58" s="18"/>
      <c r="F58" s="18"/>
      <c r="G58" s="18"/>
      <c r="P58" s="18"/>
      <c r="Q58" s="18"/>
      <c r="R58" s="18"/>
      <c r="S58" s="18"/>
      <c r="T58" s="18"/>
      <c r="U58" s="18"/>
      <c r="V58" s="18"/>
      <c r="W58" s="18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</row>
    <row r="59" s="15" customFormat="1" customHeight="1" spans="1:253">
      <c r="A59" s="18"/>
      <c r="B59" s="18"/>
      <c r="C59" s="18"/>
      <c r="D59" s="18"/>
      <c r="E59" s="18"/>
      <c r="F59" s="18"/>
      <c r="G59" s="18"/>
      <c r="P59" s="18"/>
      <c r="Q59" s="18"/>
      <c r="R59" s="18"/>
      <c r="S59" s="18"/>
      <c r="T59" s="18"/>
      <c r="U59" s="18"/>
      <c r="V59" s="18"/>
      <c r="W59" s="18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</row>
    <row r="60" s="15" customFormat="1" customHeight="1" spans="1:253">
      <c r="A60" s="18"/>
      <c r="B60" s="18"/>
      <c r="C60" s="18"/>
      <c r="D60" s="18"/>
      <c r="E60" s="18"/>
      <c r="F60" s="18"/>
      <c r="G60" s="18"/>
      <c r="P60" s="18"/>
      <c r="Q60" s="18"/>
      <c r="R60" s="18"/>
      <c r="S60" s="18"/>
      <c r="T60" s="18"/>
      <c r="U60" s="18"/>
      <c r="V60" s="18"/>
      <c r="W60" s="18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</row>
    <row r="61" s="15" customFormat="1" customHeight="1" spans="1:253">
      <c r="A61" s="18"/>
      <c r="B61" s="18"/>
      <c r="C61" s="18"/>
      <c r="D61" s="18"/>
      <c r="E61" s="18"/>
      <c r="F61" s="18"/>
      <c r="G61" s="18"/>
      <c r="P61" s="18"/>
      <c r="Q61" s="18"/>
      <c r="R61" s="18"/>
      <c r="S61" s="18"/>
      <c r="T61" s="18"/>
      <c r="U61" s="18"/>
      <c r="V61" s="18"/>
      <c r="W61" s="18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</row>
    <row r="62" s="15" customFormat="1" customHeight="1" spans="1:253">
      <c r="A62" s="18"/>
      <c r="B62" s="18"/>
      <c r="C62" s="18"/>
      <c r="D62" s="18"/>
      <c r="E62" s="18"/>
      <c r="F62" s="18"/>
      <c r="G62" s="18"/>
      <c r="P62" s="18"/>
      <c r="Q62" s="18"/>
      <c r="R62" s="18"/>
      <c r="S62" s="18"/>
      <c r="T62" s="18"/>
      <c r="U62" s="18"/>
      <c r="V62" s="18"/>
      <c r="W62" s="18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</row>
    <row r="63" s="15" customFormat="1" customHeight="1" spans="1:253">
      <c r="A63" s="18"/>
      <c r="B63" s="18"/>
      <c r="C63" s="18"/>
      <c r="D63" s="18"/>
      <c r="E63" s="18"/>
      <c r="F63" s="18"/>
      <c r="G63" s="18"/>
      <c r="P63" s="18"/>
      <c r="Q63" s="18"/>
      <c r="R63" s="18"/>
      <c r="S63" s="18"/>
      <c r="T63" s="18"/>
      <c r="U63" s="18"/>
      <c r="V63" s="18"/>
      <c r="W63" s="18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</row>
    <row r="64" s="15" customFormat="1" customHeight="1" spans="1:253">
      <c r="A64" s="18"/>
      <c r="B64" s="18"/>
      <c r="C64" s="18"/>
      <c r="D64" s="18"/>
      <c r="E64" s="18"/>
      <c r="F64" s="18"/>
      <c r="G64" s="18"/>
      <c r="P64" s="18"/>
      <c r="Q64" s="18"/>
      <c r="R64" s="18"/>
      <c r="S64" s="18"/>
      <c r="T64" s="18"/>
      <c r="U64" s="18"/>
      <c r="V64" s="18"/>
      <c r="W64" s="18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</row>
    <row r="65" s="15" customFormat="1" customHeight="1" spans="1:253">
      <c r="A65" s="18"/>
      <c r="B65" s="18"/>
      <c r="C65" s="18"/>
      <c r="D65" s="18"/>
      <c r="E65" s="18"/>
      <c r="F65" s="18"/>
      <c r="G65" s="18"/>
      <c r="P65" s="18"/>
      <c r="Q65" s="18"/>
      <c r="R65" s="18"/>
      <c r="S65" s="18"/>
      <c r="T65" s="18"/>
      <c r="U65" s="18"/>
      <c r="V65" s="18"/>
      <c r="W65" s="18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</row>
    <row r="66" s="15" customFormat="1" customHeight="1" spans="1:253">
      <c r="A66" s="18"/>
      <c r="B66" s="18"/>
      <c r="C66" s="18"/>
      <c r="D66" s="18"/>
      <c r="E66" s="18"/>
      <c r="F66" s="18"/>
      <c r="G66" s="18"/>
      <c r="P66" s="18"/>
      <c r="Q66" s="18"/>
      <c r="R66" s="18"/>
      <c r="S66" s="18"/>
      <c r="T66" s="18"/>
      <c r="U66" s="18"/>
      <c r="V66" s="18"/>
      <c r="W66" s="18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</row>
    <row r="67" s="15" customFormat="1" customHeight="1" spans="1:253">
      <c r="A67" s="18"/>
      <c r="B67" s="18"/>
      <c r="C67" s="18"/>
      <c r="D67" s="18"/>
      <c r="E67" s="18"/>
      <c r="F67" s="18"/>
      <c r="G67" s="18"/>
      <c r="P67" s="18"/>
      <c r="Q67" s="18"/>
      <c r="R67" s="18"/>
      <c r="S67" s="18"/>
      <c r="T67" s="18"/>
      <c r="U67" s="18"/>
      <c r="V67" s="18"/>
      <c r="W67" s="18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</row>
    <row r="68" s="15" customFormat="1" customHeight="1" spans="1:253">
      <c r="A68" s="18"/>
      <c r="B68" s="18"/>
      <c r="C68" s="18"/>
      <c r="D68" s="18"/>
      <c r="E68" s="18"/>
      <c r="F68" s="18"/>
      <c r="G68" s="18"/>
      <c r="P68" s="18"/>
      <c r="Q68" s="18"/>
      <c r="R68" s="18"/>
      <c r="S68" s="18"/>
      <c r="T68" s="18"/>
      <c r="U68" s="18"/>
      <c r="V68" s="18"/>
      <c r="W68" s="18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</row>
    <row r="69" s="15" customFormat="1" customHeight="1" spans="1:253">
      <c r="A69" s="18"/>
      <c r="B69" s="18"/>
      <c r="C69" s="18"/>
      <c r="D69" s="18"/>
      <c r="E69" s="18"/>
      <c r="F69" s="18"/>
      <c r="G69" s="18"/>
      <c r="P69" s="18"/>
      <c r="Q69" s="18"/>
      <c r="R69" s="18"/>
      <c r="S69" s="18"/>
      <c r="T69" s="18"/>
      <c r="U69" s="18"/>
      <c r="V69" s="18"/>
      <c r="W69" s="18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</row>
    <row r="70" s="15" customFormat="1" customHeight="1" spans="1:253">
      <c r="A70" s="18"/>
      <c r="B70" s="18"/>
      <c r="C70" s="18"/>
      <c r="D70" s="18"/>
      <c r="E70" s="18"/>
      <c r="F70" s="18"/>
      <c r="G70" s="18"/>
      <c r="P70" s="18"/>
      <c r="Q70" s="18"/>
      <c r="R70" s="18"/>
      <c r="S70" s="18"/>
      <c r="T70" s="18"/>
      <c r="U70" s="18"/>
      <c r="V70" s="18"/>
      <c r="W70" s="18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</row>
    <row r="71" s="15" customFormat="1" customHeight="1" spans="1:253">
      <c r="A71" s="18"/>
      <c r="B71" s="18"/>
      <c r="C71" s="18"/>
      <c r="D71" s="18"/>
      <c r="E71" s="18"/>
      <c r="F71" s="18"/>
      <c r="G71" s="18"/>
      <c r="P71" s="18"/>
      <c r="Q71" s="18"/>
      <c r="R71" s="18"/>
      <c r="S71" s="18"/>
      <c r="T71" s="18"/>
      <c r="U71" s="18"/>
      <c r="V71" s="18"/>
      <c r="W71" s="18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</row>
    <row r="72" customHeight="1" spans="1:7">
      <c r="A72" s="18"/>
      <c r="B72" s="18"/>
      <c r="C72" s="18"/>
      <c r="D72" s="18"/>
      <c r="E72" s="18"/>
      <c r="F72" s="18"/>
      <c r="G72" s="18"/>
    </row>
  </sheetData>
  <autoFilter xmlns:etc="http://www.wps.cn/officeDocument/2017/etCustomData" ref="A4:IS46" etc:filterBottomFollowUsedRange="0">
    <extLst/>
  </autoFilter>
  <mergeCells count="14">
    <mergeCell ref="A1:W1"/>
    <mergeCell ref="H3:I3"/>
    <mergeCell ref="J3:L3"/>
    <mergeCell ref="M3:O3"/>
    <mergeCell ref="S3:U3"/>
    <mergeCell ref="B43:O43"/>
    <mergeCell ref="B3:B4"/>
    <mergeCell ref="E3:E4"/>
    <mergeCell ref="F3:F4"/>
    <mergeCell ref="P3:P4"/>
    <mergeCell ref="Q3:Q4"/>
    <mergeCell ref="R3:R4"/>
    <mergeCell ref="V3:V4"/>
    <mergeCell ref="W3:W4"/>
  </mergeCells>
  <conditionalFormatting sqref="H5:H42">
    <cfRule type="cellIs" dxfId="0" priority="4" operator="lessThan">
      <formula>12</formula>
    </cfRule>
  </conditionalFormatting>
  <conditionalFormatting sqref="I5:I42">
    <cfRule type="cellIs" dxfId="0" priority="6" operator="greaterThan">
      <formula>120</formula>
    </cfRule>
  </conditionalFormatting>
  <conditionalFormatting sqref="T1 T3:T42 T72:T65538">
    <cfRule type="cellIs" dxfId="0" priority="5" operator="lessThan">
      <formula>90</formula>
    </cfRule>
  </conditionalFormatting>
  <pageMargins left="0.904861111111111" right="0.550694444444444" top="0.354166666666667" bottom="0.275" header="0.118055555555556" footer="0.118055555555556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79"/>
  <sheetViews>
    <sheetView workbookViewId="0">
      <selection activeCell="B44" sqref="B44"/>
    </sheetView>
  </sheetViews>
  <sheetFormatPr defaultColWidth="10.2857142857143" defaultRowHeight="30.75" customHeight="1"/>
  <cols>
    <col min="1" max="1" width="2.74285714285714" style="82" customWidth="1"/>
    <col min="2" max="2" width="7.85714285714286" style="84" customWidth="1"/>
    <col min="3" max="3" width="10.8571428571429" style="82" customWidth="1"/>
    <col min="4" max="4" width="9.57142857142857" style="84" customWidth="1"/>
    <col min="5" max="5" width="11.4285714285714" style="85" customWidth="1"/>
    <col min="6" max="6" width="11.5714285714286" style="82" customWidth="1"/>
    <col min="7" max="7" width="8.28571428571429" style="15" customWidth="1"/>
    <col min="8" max="8" width="12.2857142857143" style="15" customWidth="1"/>
    <col min="9" max="9" width="6.71428571428571" style="15" customWidth="1"/>
    <col min="10" max="10" width="5" style="15" customWidth="1"/>
    <col min="11" max="11" width="4.28571428571429" style="15" customWidth="1"/>
    <col min="12" max="12" width="6" style="15" customWidth="1"/>
    <col min="13" max="14" width="4.28571428571429" style="15" customWidth="1"/>
    <col min="15" max="15" width="6.28571428571429" style="15" customWidth="1"/>
    <col min="16" max="16" width="6.42857142857143" style="15" customWidth="1"/>
    <col min="17" max="18" width="9.71428571428571" style="86" customWidth="1"/>
    <col min="19" max="19" width="7.88571428571429" style="15" customWidth="1"/>
    <col min="20" max="20" width="9.14285714285714" style="86" customWidth="1"/>
    <col min="21" max="21" width="7.88571428571429" style="15" customWidth="1"/>
    <col min="22" max="22" width="9.37142857142857" style="87" customWidth="1"/>
    <col min="23" max="23" width="8.11428571428571" style="82" customWidth="1"/>
    <col min="24" max="24" width="10.8571428571429" style="88" customWidth="1"/>
    <col min="25" max="26" width="11" style="82"/>
    <col min="27" max="230" width="10.2857142857143" style="82"/>
    <col min="231" max="254" width="10.2857142857143" style="19"/>
    <col min="255" max="16384" width="10.2857142857143" style="89"/>
  </cols>
  <sheetData>
    <row r="1" s="82" customFormat="1" ht="24" customHeight="1" spans="1:245">
      <c r="A1" s="90" t="s">
        <v>74</v>
      </c>
      <c r="B1" s="91"/>
      <c r="C1" s="90"/>
      <c r="D1" s="91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112"/>
      <c r="R1" s="112"/>
      <c r="S1" s="90"/>
      <c r="T1" s="112"/>
      <c r="U1" s="90"/>
      <c r="V1" s="113"/>
      <c r="W1" s="90"/>
      <c r="X1" s="114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</row>
    <row r="2" s="82" customFormat="1" ht="14.25" customHeight="1" spans="2:245">
      <c r="B2" s="92" t="s">
        <v>75</v>
      </c>
      <c r="C2" s="93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115"/>
      <c r="R2" s="115"/>
      <c r="S2" s="93"/>
      <c r="T2" s="93"/>
      <c r="U2" s="93"/>
      <c r="V2" s="116"/>
      <c r="W2" s="93"/>
      <c r="X2" s="117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</row>
    <row r="3" s="83" customFormat="1" ht="23" customHeight="1" spans="1:256">
      <c r="A3" s="94"/>
      <c r="B3" s="95" t="s">
        <v>1</v>
      </c>
      <c r="C3" s="96"/>
      <c r="D3" s="97"/>
      <c r="E3" s="96" t="s">
        <v>2</v>
      </c>
      <c r="F3" s="98" t="s">
        <v>3</v>
      </c>
      <c r="G3" s="96"/>
      <c r="H3" s="96" t="s">
        <v>4</v>
      </c>
      <c r="I3" s="96"/>
      <c r="J3" s="106" t="s">
        <v>5</v>
      </c>
      <c r="K3" s="106"/>
      <c r="L3" s="106"/>
      <c r="M3" s="106" t="s">
        <v>6</v>
      </c>
      <c r="N3" s="106"/>
      <c r="O3" s="106"/>
      <c r="P3" s="106" t="s">
        <v>8</v>
      </c>
      <c r="Q3" s="118" t="s">
        <v>7</v>
      </c>
      <c r="R3" s="118" t="s">
        <v>9</v>
      </c>
      <c r="S3" s="96" t="s">
        <v>10</v>
      </c>
      <c r="T3" s="118"/>
      <c r="U3" s="96"/>
      <c r="V3" s="119" t="s">
        <v>11</v>
      </c>
      <c r="W3" s="96" t="s">
        <v>76</v>
      </c>
      <c r="X3" s="120" t="s">
        <v>77</v>
      </c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2"/>
      <c r="IV3" s="132"/>
    </row>
    <row r="4" s="83" customFormat="1" ht="37" customHeight="1" spans="1:256">
      <c r="A4" s="94" t="s">
        <v>13</v>
      </c>
      <c r="B4" s="95"/>
      <c r="C4" s="96" t="s">
        <v>14</v>
      </c>
      <c r="D4" s="96" t="s">
        <v>15</v>
      </c>
      <c r="E4" s="96"/>
      <c r="F4" s="99"/>
      <c r="G4" s="96" t="s">
        <v>16</v>
      </c>
      <c r="H4" s="96" t="s">
        <v>17</v>
      </c>
      <c r="I4" s="96" t="s">
        <v>18</v>
      </c>
      <c r="J4" s="107" t="s">
        <v>19</v>
      </c>
      <c r="K4" s="107" t="s">
        <v>20</v>
      </c>
      <c r="L4" s="107" t="s">
        <v>21</v>
      </c>
      <c r="M4" s="107" t="s">
        <v>19</v>
      </c>
      <c r="N4" s="107" t="s">
        <v>20</v>
      </c>
      <c r="O4" s="107" t="s">
        <v>21</v>
      </c>
      <c r="P4" s="106"/>
      <c r="Q4" s="118"/>
      <c r="R4" s="118"/>
      <c r="S4" s="96" t="s">
        <v>22</v>
      </c>
      <c r="T4" s="121" t="s">
        <v>23</v>
      </c>
      <c r="U4" s="96" t="s">
        <v>24</v>
      </c>
      <c r="V4" s="119"/>
      <c r="W4" s="96"/>
      <c r="X4" s="120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2"/>
      <c r="IV4" s="132"/>
    </row>
    <row r="5" s="15" customFormat="1" ht="15" customHeight="1" spans="1:245">
      <c r="A5" s="15">
        <v>1</v>
      </c>
      <c r="B5" s="100" t="s">
        <v>25</v>
      </c>
      <c r="C5" s="101" t="e">
        <f>VLOOKUP(B5,#REF!,3,0)</f>
        <v>#REF!</v>
      </c>
      <c r="D5" s="102" t="e">
        <f>VLOOKUP(B5,#REF!,7,0)</f>
        <v>#REF!</v>
      </c>
      <c r="E5" s="103" t="e">
        <f>VLOOKUP(B5,#REF!,4,0)</f>
        <v>#REF!</v>
      </c>
      <c r="F5" s="104">
        <v>44561</v>
      </c>
      <c r="G5" s="101">
        <v>250</v>
      </c>
      <c r="H5" s="101">
        <v>12</v>
      </c>
      <c r="I5" s="101"/>
      <c r="J5" s="108"/>
      <c r="K5" s="108"/>
      <c r="L5" s="108"/>
      <c r="M5" s="108"/>
      <c r="N5" s="108"/>
      <c r="O5" s="108"/>
      <c r="P5" s="109">
        <v>0.7</v>
      </c>
      <c r="Q5" s="122" t="e">
        <f>VLOOKUP(B5,'2024年员工工资待遇'!C:S,17,0)</f>
        <v>#N/A</v>
      </c>
      <c r="R5" s="123" t="e">
        <f>Q5*P5</f>
        <v>#N/A</v>
      </c>
      <c r="S5" s="101"/>
      <c r="T5" s="123" t="e">
        <f>VLOOKUP(B5,#REF!,16,0)</f>
        <v>#REF!</v>
      </c>
      <c r="U5" s="101">
        <v>0</v>
      </c>
      <c r="V5" s="124" t="e">
        <f>ROUND(R5/12*H5-S5-U5,2)</f>
        <v>#N/A</v>
      </c>
      <c r="W5" s="101"/>
      <c r="X5" s="125" t="e">
        <f t="shared" ref="X5:X42" si="0">ROUND(V5-W5,2)</f>
        <v>#N/A</v>
      </c>
      <c r="Z5" s="86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</row>
    <row r="6" s="15" customFormat="1" ht="15" customHeight="1" spans="1:245">
      <c r="A6" s="15">
        <v>2</v>
      </c>
      <c r="B6" s="100" t="s">
        <v>78</v>
      </c>
      <c r="C6" s="101" t="e">
        <f>VLOOKUP(B6,#REF!,3,0)</f>
        <v>#REF!</v>
      </c>
      <c r="D6" s="102" t="e">
        <f>VLOOKUP(B6,#REF!,7,0)</f>
        <v>#REF!</v>
      </c>
      <c r="E6" s="103" t="e">
        <f>VLOOKUP(B6,#REF!,4,0)</f>
        <v>#REF!</v>
      </c>
      <c r="F6" s="104">
        <v>44561</v>
      </c>
      <c r="G6" s="101">
        <v>250</v>
      </c>
      <c r="H6" s="101">
        <v>12</v>
      </c>
      <c r="I6" s="101"/>
      <c r="J6" s="108"/>
      <c r="K6" s="108"/>
      <c r="L6" s="108"/>
      <c r="M6" s="108"/>
      <c r="N6" s="108"/>
      <c r="O6" s="108"/>
      <c r="P6" s="109">
        <v>0.7</v>
      </c>
      <c r="Q6" s="122" t="e">
        <f>VLOOKUP(B6,'2024年员工工资待遇'!C:S,17,0)</f>
        <v>#N/A</v>
      </c>
      <c r="R6" s="123" t="e">
        <f t="shared" ref="R6:R49" si="1">Q6*P6</f>
        <v>#N/A</v>
      </c>
      <c r="S6" s="101"/>
      <c r="T6" s="123" t="e">
        <f>VLOOKUP(B6,#REF!,16,0)</f>
        <v>#REF!</v>
      </c>
      <c r="U6" s="101">
        <v>0</v>
      </c>
      <c r="V6" s="124" t="e">
        <f t="shared" ref="V6:V50" si="2">ROUND(R6/12*H6-S6-U6,2)</f>
        <v>#N/A</v>
      </c>
      <c r="W6" s="101"/>
      <c r="X6" s="125" t="e">
        <f t="shared" si="0"/>
        <v>#N/A</v>
      </c>
      <c r="Z6" s="86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</row>
    <row r="7" s="15" customFormat="1" ht="15" customHeight="1" spans="1:245">
      <c r="A7" s="15">
        <v>3</v>
      </c>
      <c r="B7" s="100" t="s">
        <v>79</v>
      </c>
      <c r="C7" s="101" t="e">
        <f>VLOOKUP(B7,#REF!,3,0)</f>
        <v>#REF!</v>
      </c>
      <c r="D7" s="102" t="e">
        <f>VLOOKUP(B7,#REF!,7,0)</f>
        <v>#REF!</v>
      </c>
      <c r="E7" s="103" t="e">
        <f>VLOOKUP(B7,#REF!,4,0)</f>
        <v>#REF!</v>
      </c>
      <c r="F7" s="104">
        <v>44561</v>
      </c>
      <c r="G7" s="101"/>
      <c r="H7" s="101">
        <v>8</v>
      </c>
      <c r="I7" s="101"/>
      <c r="J7" s="108"/>
      <c r="K7" s="108"/>
      <c r="L7" s="110"/>
      <c r="M7" s="108"/>
      <c r="N7" s="110"/>
      <c r="O7" s="110"/>
      <c r="P7" s="109">
        <v>0.7</v>
      </c>
      <c r="Q7" s="122" t="e">
        <f>VLOOKUP(B7,'2024年员工工资待遇'!C:S,17,0)/12*H7</f>
        <v>#N/A</v>
      </c>
      <c r="R7" s="123" t="e">
        <f t="shared" si="1"/>
        <v>#N/A</v>
      </c>
      <c r="S7" s="101"/>
      <c r="T7" s="123" t="e">
        <f>VLOOKUP(B7,#REF!,16,0)</f>
        <v>#REF!</v>
      </c>
      <c r="U7" s="101">
        <v>0</v>
      </c>
      <c r="V7" s="124" t="e">
        <f t="shared" si="2"/>
        <v>#N/A</v>
      </c>
      <c r="W7" s="101"/>
      <c r="X7" s="125" t="e">
        <f t="shared" si="0"/>
        <v>#N/A</v>
      </c>
      <c r="Z7" s="86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</row>
    <row r="8" s="15" customFormat="1" ht="15" customHeight="1" spans="1:245">
      <c r="A8" s="15">
        <v>4</v>
      </c>
      <c r="B8" s="100" t="s">
        <v>28</v>
      </c>
      <c r="C8" s="101" t="e">
        <f>VLOOKUP(B8,#REF!,3,0)</f>
        <v>#REF!</v>
      </c>
      <c r="D8" s="102" t="e">
        <f>VLOOKUP(B8,#REF!,7,0)</f>
        <v>#REF!</v>
      </c>
      <c r="E8" s="103" t="e">
        <f>VLOOKUP(B8,#REF!,4,0)</f>
        <v>#REF!</v>
      </c>
      <c r="F8" s="104">
        <v>44561</v>
      </c>
      <c r="G8" s="101">
        <v>250</v>
      </c>
      <c r="H8" s="101">
        <v>12</v>
      </c>
      <c r="I8" s="101"/>
      <c r="J8" s="108"/>
      <c r="K8" s="108"/>
      <c r="L8" s="101"/>
      <c r="M8" s="108"/>
      <c r="N8" s="101"/>
      <c r="O8" s="101"/>
      <c r="P8" s="109">
        <v>0.7</v>
      </c>
      <c r="Q8" s="122" t="e">
        <f>VLOOKUP(B8,'2024年员工工资待遇'!C:S,17,0)</f>
        <v>#N/A</v>
      </c>
      <c r="R8" s="123" t="e">
        <f t="shared" si="1"/>
        <v>#N/A</v>
      </c>
      <c r="S8" s="101"/>
      <c r="T8" s="123" t="e">
        <f>VLOOKUP(B8,#REF!,16,0)</f>
        <v>#REF!</v>
      </c>
      <c r="U8" s="101" t="e">
        <f t="shared" ref="U8:U36" si="3">IF(T8&lt;85,Q8,0)</f>
        <v>#REF!</v>
      </c>
      <c r="V8" s="124" t="e">
        <f t="shared" si="2"/>
        <v>#N/A</v>
      </c>
      <c r="W8" s="101"/>
      <c r="X8" s="125" t="e">
        <f t="shared" si="0"/>
        <v>#N/A</v>
      </c>
      <c r="Z8" s="86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</row>
    <row r="9" s="15" customFormat="1" ht="15" customHeight="1" spans="1:245">
      <c r="A9" s="15">
        <v>5</v>
      </c>
      <c r="B9" s="100" t="s">
        <v>80</v>
      </c>
      <c r="C9" s="101" t="e">
        <f>VLOOKUP(B9,#REF!,3,0)</f>
        <v>#REF!</v>
      </c>
      <c r="D9" s="102" t="e">
        <f>VLOOKUP(B9,#REF!,7,0)</f>
        <v>#REF!</v>
      </c>
      <c r="E9" s="103" t="e">
        <f>VLOOKUP(B9,#REF!,4,0)</f>
        <v>#REF!</v>
      </c>
      <c r="F9" s="104">
        <v>44561</v>
      </c>
      <c r="G9" s="101">
        <v>250</v>
      </c>
      <c r="H9" s="101">
        <v>12</v>
      </c>
      <c r="I9" s="101"/>
      <c r="J9" s="108"/>
      <c r="K9" s="108"/>
      <c r="L9" s="101"/>
      <c r="M9" s="108"/>
      <c r="N9" s="101"/>
      <c r="O9" s="101"/>
      <c r="P9" s="109">
        <v>0.7</v>
      </c>
      <c r="Q9" s="122" t="e">
        <f>VLOOKUP(B9,'2024年员工工资待遇'!C:S,17,0)</f>
        <v>#N/A</v>
      </c>
      <c r="R9" s="123" t="e">
        <f t="shared" si="1"/>
        <v>#N/A</v>
      </c>
      <c r="S9" s="101"/>
      <c r="T9" s="123" t="e">
        <f>VLOOKUP(B9,#REF!,16,0)</f>
        <v>#REF!</v>
      </c>
      <c r="U9" s="101" t="e">
        <f t="shared" si="3"/>
        <v>#REF!</v>
      </c>
      <c r="V9" s="124" t="e">
        <f t="shared" si="2"/>
        <v>#N/A</v>
      </c>
      <c r="W9" s="101"/>
      <c r="X9" s="125" t="e">
        <f t="shared" si="0"/>
        <v>#N/A</v>
      </c>
      <c r="Z9" s="86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</row>
    <row r="10" s="15" customFormat="1" ht="15" customHeight="1" spans="1:245">
      <c r="A10" s="15">
        <v>6</v>
      </c>
      <c r="B10" s="100" t="s">
        <v>31</v>
      </c>
      <c r="C10" s="101" t="e">
        <f>VLOOKUP(B10,#REF!,3,0)</f>
        <v>#REF!</v>
      </c>
      <c r="D10" s="102" t="e">
        <f>VLOOKUP(B10,#REF!,7,0)</f>
        <v>#REF!</v>
      </c>
      <c r="E10" s="103" t="e">
        <f>VLOOKUP(B10,#REF!,4,0)</f>
        <v>#REF!</v>
      </c>
      <c r="F10" s="104">
        <v>44561</v>
      </c>
      <c r="G10" s="101">
        <v>250</v>
      </c>
      <c r="H10" s="101">
        <v>12</v>
      </c>
      <c r="I10" s="101"/>
      <c r="J10" s="108"/>
      <c r="K10" s="108"/>
      <c r="L10" s="101"/>
      <c r="M10" s="108"/>
      <c r="N10" s="101"/>
      <c r="O10" s="101"/>
      <c r="P10" s="109">
        <v>0.7</v>
      </c>
      <c r="Q10" s="122" t="e">
        <f>VLOOKUP(B10,'2024年员工工资待遇'!C:S,17,0)</f>
        <v>#N/A</v>
      </c>
      <c r="R10" s="123" t="e">
        <f t="shared" si="1"/>
        <v>#N/A</v>
      </c>
      <c r="S10" s="101"/>
      <c r="T10" s="123" t="e">
        <f>VLOOKUP(B10,#REF!,16,0)</f>
        <v>#REF!</v>
      </c>
      <c r="U10" s="101" t="e">
        <f t="shared" si="3"/>
        <v>#REF!</v>
      </c>
      <c r="V10" s="124" t="e">
        <f t="shared" si="2"/>
        <v>#N/A</v>
      </c>
      <c r="W10" s="101"/>
      <c r="X10" s="125" t="e">
        <f t="shared" si="0"/>
        <v>#N/A</v>
      </c>
      <c r="Z10" s="86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</row>
    <row r="11" s="15" customFormat="1" ht="15" customHeight="1" spans="1:245">
      <c r="A11" s="15">
        <v>7</v>
      </c>
      <c r="B11" s="100" t="s">
        <v>33</v>
      </c>
      <c r="C11" s="101" t="e">
        <f>VLOOKUP(B11,#REF!,3,0)</f>
        <v>#REF!</v>
      </c>
      <c r="D11" s="102" t="e">
        <f>VLOOKUP(B11,#REF!,7,0)</f>
        <v>#REF!</v>
      </c>
      <c r="E11" s="103" t="e">
        <f>VLOOKUP(B11,#REF!,4,0)</f>
        <v>#REF!</v>
      </c>
      <c r="F11" s="104">
        <v>44561</v>
      </c>
      <c r="G11" s="101"/>
      <c r="H11" s="101">
        <v>2</v>
      </c>
      <c r="I11" s="101"/>
      <c r="J11" s="108"/>
      <c r="K11" s="108"/>
      <c r="L11" s="101"/>
      <c r="M11" s="108"/>
      <c r="N11" s="101"/>
      <c r="O11" s="101"/>
      <c r="P11" s="109">
        <v>0.7</v>
      </c>
      <c r="Q11" s="122" t="e">
        <f>VLOOKUP(B11,'2024年员工工资待遇'!C:S,17,0)/12*H11</f>
        <v>#N/A</v>
      </c>
      <c r="R11" s="123" t="e">
        <f t="shared" si="1"/>
        <v>#N/A</v>
      </c>
      <c r="S11" s="101"/>
      <c r="T11" s="123" t="e">
        <f>VLOOKUP(B11,#REF!,16,0)</f>
        <v>#REF!</v>
      </c>
      <c r="U11" s="101" t="e">
        <f t="shared" si="3"/>
        <v>#REF!</v>
      </c>
      <c r="V11" s="124" t="e">
        <f t="shared" si="2"/>
        <v>#N/A</v>
      </c>
      <c r="W11" s="101"/>
      <c r="X11" s="125" t="e">
        <f t="shared" si="0"/>
        <v>#N/A</v>
      </c>
      <c r="Z11" s="86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</row>
    <row r="12" s="15" customFormat="1" ht="15" customHeight="1" spans="1:245">
      <c r="A12" s="15">
        <v>8</v>
      </c>
      <c r="B12" s="100" t="s">
        <v>32</v>
      </c>
      <c r="C12" s="101" t="e">
        <f>VLOOKUP(B12,#REF!,3,0)</f>
        <v>#REF!</v>
      </c>
      <c r="D12" s="102" t="e">
        <f>VLOOKUP(B12,#REF!,7,0)</f>
        <v>#REF!</v>
      </c>
      <c r="E12" s="103" t="e">
        <f>VLOOKUP(B12,#REF!,4,0)</f>
        <v>#REF!</v>
      </c>
      <c r="F12" s="104">
        <v>44561</v>
      </c>
      <c r="G12" s="101"/>
      <c r="H12" s="101">
        <v>5</v>
      </c>
      <c r="I12" s="101"/>
      <c r="J12" s="108"/>
      <c r="K12" s="108"/>
      <c r="L12" s="101"/>
      <c r="M12" s="108"/>
      <c r="N12" s="101"/>
      <c r="O12" s="101"/>
      <c r="P12" s="109">
        <v>0.7</v>
      </c>
      <c r="Q12" s="122" t="e">
        <f>VLOOKUP(B12,'2024年员工工资待遇'!C:S,17,0)/12*H12</f>
        <v>#N/A</v>
      </c>
      <c r="R12" s="123" t="e">
        <f t="shared" si="1"/>
        <v>#N/A</v>
      </c>
      <c r="S12" s="101"/>
      <c r="T12" s="123" t="e">
        <f>VLOOKUP(B12,#REF!,16,0)</f>
        <v>#REF!</v>
      </c>
      <c r="U12" s="101"/>
      <c r="V12" s="124" t="e">
        <f t="shared" si="2"/>
        <v>#N/A</v>
      </c>
      <c r="W12" s="101"/>
      <c r="X12" s="125" t="e">
        <f t="shared" si="0"/>
        <v>#N/A</v>
      </c>
      <c r="Z12" s="86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</row>
    <row r="13" s="19" customFormat="1" ht="15" customHeight="1" spans="1:230">
      <c r="A13" s="15">
        <v>9</v>
      </c>
      <c r="B13" s="100" t="s">
        <v>34</v>
      </c>
      <c r="C13" s="101" t="e">
        <f>VLOOKUP(B13,#REF!,3,0)</f>
        <v>#REF!</v>
      </c>
      <c r="D13" s="102" t="e">
        <f>VLOOKUP(B13,#REF!,7,0)</f>
        <v>#REF!</v>
      </c>
      <c r="E13" s="103" t="e">
        <f>VLOOKUP(B13,#REF!,4,0)</f>
        <v>#REF!</v>
      </c>
      <c r="F13" s="104">
        <v>44561</v>
      </c>
      <c r="G13" s="101">
        <v>250</v>
      </c>
      <c r="H13" s="101">
        <v>12</v>
      </c>
      <c r="I13" s="101"/>
      <c r="J13" s="108"/>
      <c r="K13" s="108"/>
      <c r="L13" s="101"/>
      <c r="M13" s="108"/>
      <c r="N13" s="101"/>
      <c r="O13" s="101"/>
      <c r="P13" s="109">
        <v>0.7</v>
      </c>
      <c r="Q13" s="122" t="e">
        <f>VLOOKUP(B13,'2024年员工工资待遇'!C:S,17,0)</f>
        <v>#N/A</v>
      </c>
      <c r="R13" s="123" t="e">
        <f t="shared" si="1"/>
        <v>#N/A</v>
      </c>
      <c r="S13" s="101"/>
      <c r="T13" s="123" t="e">
        <f>VLOOKUP(B13,#REF!,16,0)</f>
        <v>#REF!</v>
      </c>
      <c r="U13" s="101" t="e">
        <f t="shared" si="3"/>
        <v>#REF!</v>
      </c>
      <c r="V13" s="124" t="e">
        <f t="shared" si="2"/>
        <v>#N/A</v>
      </c>
      <c r="W13" s="101"/>
      <c r="X13" s="125" t="e">
        <f t="shared" si="0"/>
        <v>#N/A</v>
      </c>
      <c r="Y13" s="15"/>
      <c r="Z13" s="86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</row>
    <row r="14" s="19" customFormat="1" ht="15" customHeight="1" spans="1:230">
      <c r="A14" s="15">
        <v>10</v>
      </c>
      <c r="B14" s="100" t="s">
        <v>81</v>
      </c>
      <c r="C14" s="101" t="e">
        <f>VLOOKUP(B14,#REF!,3,0)</f>
        <v>#REF!</v>
      </c>
      <c r="D14" s="102" t="e">
        <f>VLOOKUP(B14,#REF!,7,0)</f>
        <v>#REF!</v>
      </c>
      <c r="E14" s="103" t="e">
        <f>VLOOKUP(B14,#REF!,4,0)</f>
        <v>#REF!</v>
      </c>
      <c r="F14" s="104">
        <v>44561</v>
      </c>
      <c r="G14" s="101">
        <v>250</v>
      </c>
      <c r="H14" s="101">
        <v>12</v>
      </c>
      <c r="I14" s="101"/>
      <c r="J14" s="108"/>
      <c r="K14" s="108"/>
      <c r="L14" s="101"/>
      <c r="M14" s="108"/>
      <c r="N14" s="101"/>
      <c r="O14" s="101"/>
      <c r="P14" s="109">
        <v>0.7</v>
      </c>
      <c r="Q14" s="122" t="e">
        <f>VLOOKUP(B14,'2024年员工工资待遇'!C:S,17,0)</f>
        <v>#N/A</v>
      </c>
      <c r="R14" s="123" t="e">
        <f t="shared" si="1"/>
        <v>#N/A</v>
      </c>
      <c r="S14" s="101"/>
      <c r="T14" s="123" t="e">
        <f>VLOOKUP(B14,#REF!,16,0)</f>
        <v>#REF!</v>
      </c>
      <c r="U14" s="101" t="e">
        <f t="shared" si="3"/>
        <v>#REF!</v>
      </c>
      <c r="V14" s="124" t="e">
        <f t="shared" si="2"/>
        <v>#N/A</v>
      </c>
      <c r="W14" s="101"/>
      <c r="X14" s="125" t="e">
        <f t="shared" si="0"/>
        <v>#N/A</v>
      </c>
      <c r="Y14" s="15"/>
      <c r="Z14" s="86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</row>
    <row r="15" s="19" customFormat="1" ht="15" customHeight="1" spans="1:230">
      <c r="A15" s="15">
        <v>11</v>
      </c>
      <c r="B15" s="100" t="s">
        <v>82</v>
      </c>
      <c r="C15" s="101" t="e">
        <f>VLOOKUP(B15,#REF!,3,0)</f>
        <v>#REF!</v>
      </c>
      <c r="D15" s="102" t="e">
        <f>VLOOKUP(B15,#REF!,7,0)</f>
        <v>#REF!</v>
      </c>
      <c r="E15" s="103" t="e">
        <f>VLOOKUP(B15,#REF!,4,0)</f>
        <v>#REF!</v>
      </c>
      <c r="F15" s="104">
        <v>44561</v>
      </c>
      <c r="G15" s="101"/>
      <c r="H15" s="101">
        <v>6</v>
      </c>
      <c r="I15" s="101"/>
      <c r="J15" s="108"/>
      <c r="K15" s="108"/>
      <c r="L15" s="101"/>
      <c r="M15" s="108"/>
      <c r="N15" s="101"/>
      <c r="O15" s="101"/>
      <c r="P15" s="109">
        <v>0.7</v>
      </c>
      <c r="Q15" s="122" t="e">
        <f>VLOOKUP(B15,'2024年员工工资待遇'!C:S,17,0)/12*H15</f>
        <v>#N/A</v>
      </c>
      <c r="R15" s="123" t="e">
        <f t="shared" si="1"/>
        <v>#N/A</v>
      </c>
      <c r="S15" s="101"/>
      <c r="T15" s="123" t="e">
        <f>VLOOKUP(B15,#REF!,16,0)</f>
        <v>#REF!</v>
      </c>
      <c r="U15" s="101" t="e">
        <f t="shared" si="3"/>
        <v>#REF!</v>
      </c>
      <c r="V15" s="124" t="e">
        <f t="shared" si="2"/>
        <v>#N/A</v>
      </c>
      <c r="W15" s="101"/>
      <c r="X15" s="125" t="e">
        <f t="shared" si="0"/>
        <v>#N/A</v>
      </c>
      <c r="Y15" s="15"/>
      <c r="Z15" s="86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</row>
    <row r="16" s="19" customFormat="1" ht="15" customHeight="1" spans="1:230">
      <c r="A16" s="15">
        <v>12</v>
      </c>
      <c r="B16" s="100" t="s">
        <v>37</v>
      </c>
      <c r="C16" s="101" t="e">
        <f>VLOOKUP(B16,#REF!,3,0)</f>
        <v>#REF!</v>
      </c>
      <c r="D16" s="102" t="e">
        <f>VLOOKUP(B16,#REF!,7,0)</f>
        <v>#REF!</v>
      </c>
      <c r="E16" s="103" t="e">
        <f>VLOOKUP(B16,#REF!,4,0)</f>
        <v>#REF!</v>
      </c>
      <c r="F16" s="104">
        <v>44561</v>
      </c>
      <c r="G16" s="101">
        <v>250</v>
      </c>
      <c r="H16" s="101">
        <v>12</v>
      </c>
      <c r="I16" s="101"/>
      <c r="J16" s="108"/>
      <c r="K16" s="108"/>
      <c r="L16" s="101"/>
      <c r="M16" s="108"/>
      <c r="N16" s="101"/>
      <c r="O16" s="101"/>
      <c r="P16" s="109">
        <v>0.7</v>
      </c>
      <c r="Q16" s="122" t="e">
        <f>VLOOKUP(B16,'2024年员工工资待遇'!C:S,17,0)</f>
        <v>#N/A</v>
      </c>
      <c r="R16" s="123" t="e">
        <f t="shared" si="1"/>
        <v>#N/A</v>
      </c>
      <c r="S16" s="101"/>
      <c r="T16" s="123" t="e">
        <f>VLOOKUP(B16,#REF!,16,0)</f>
        <v>#REF!</v>
      </c>
      <c r="U16" s="101" t="e">
        <f t="shared" si="3"/>
        <v>#REF!</v>
      </c>
      <c r="V16" s="124" t="e">
        <f>ROUND(R16/12*H16-S16-U16,2)*8/12</f>
        <v>#N/A</v>
      </c>
      <c r="W16" s="101"/>
      <c r="X16" s="125" t="e">
        <f t="shared" si="0"/>
        <v>#N/A</v>
      </c>
      <c r="Y16" s="15"/>
      <c r="Z16" s="86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</row>
    <row r="17" s="19" customFormat="1" ht="15" customHeight="1" spans="1:230">
      <c r="A17" s="15">
        <v>13</v>
      </c>
      <c r="B17" s="100" t="s">
        <v>38</v>
      </c>
      <c r="C17" s="101" t="e">
        <f>VLOOKUP(B17,#REF!,3,0)</f>
        <v>#REF!</v>
      </c>
      <c r="D17" s="102" t="e">
        <f>VLOOKUP(B17,#REF!,7,0)</f>
        <v>#REF!</v>
      </c>
      <c r="E17" s="103" t="e">
        <f>VLOOKUP(B17,#REF!,4,0)</f>
        <v>#REF!</v>
      </c>
      <c r="F17" s="104">
        <v>44561</v>
      </c>
      <c r="G17" s="101">
        <v>250</v>
      </c>
      <c r="H17" s="101">
        <v>12</v>
      </c>
      <c r="I17" s="101"/>
      <c r="J17" s="108"/>
      <c r="K17" s="108"/>
      <c r="L17" s="101"/>
      <c r="M17" s="108"/>
      <c r="N17" s="101"/>
      <c r="O17" s="101"/>
      <c r="P17" s="109">
        <v>0.7</v>
      </c>
      <c r="Q17" s="122" t="e">
        <f>VLOOKUP(B17,'2024年员工工资待遇'!C:S,17,0)</f>
        <v>#N/A</v>
      </c>
      <c r="R17" s="123" t="e">
        <f t="shared" si="1"/>
        <v>#N/A</v>
      </c>
      <c r="S17" s="101"/>
      <c r="T17" s="123" t="e">
        <f>VLOOKUP(B17,#REF!,16,0)</f>
        <v>#REF!</v>
      </c>
      <c r="U17" s="101" t="e">
        <f t="shared" si="3"/>
        <v>#REF!</v>
      </c>
      <c r="V17" s="124" t="e">
        <f t="shared" si="2"/>
        <v>#N/A</v>
      </c>
      <c r="W17" s="101"/>
      <c r="X17" s="125" t="e">
        <f t="shared" si="0"/>
        <v>#N/A</v>
      </c>
      <c r="Y17" s="15"/>
      <c r="Z17" s="86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</row>
    <row r="18" s="19" customFormat="1" ht="15" customHeight="1" spans="1:230">
      <c r="A18" s="15">
        <v>14</v>
      </c>
      <c r="B18" s="100" t="s">
        <v>83</v>
      </c>
      <c r="C18" s="101" t="e">
        <f>VLOOKUP(B18,#REF!,3,0)</f>
        <v>#REF!</v>
      </c>
      <c r="D18" s="102" t="e">
        <f>VLOOKUP(B18,#REF!,7,0)</f>
        <v>#REF!</v>
      </c>
      <c r="E18" s="103" t="e">
        <f>VLOOKUP(B18,#REF!,4,0)</f>
        <v>#REF!</v>
      </c>
      <c r="F18" s="104">
        <v>44561</v>
      </c>
      <c r="G18" s="101"/>
      <c r="H18" s="101">
        <v>10</v>
      </c>
      <c r="I18" s="101"/>
      <c r="J18" s="108"/>
      <c r="K18" s="108"/>
      <c r="L18" s="101"/>
      <c r="M18" s="108"/>
      <c r="N18" s="101"/>
      <c r="O18" s="101"/>
      <c r="P18" s="109">
        <v>0.7</v>
      </c>
      <c r="Q18" s="122" t="e">
        <f>VLOOKUP(B18,'2024年员工工资待遇'!C:S,17,0)/12*H18</f>
        <v>#N/A</v>
      </c>
      <c r="R18" s="123" t="e">
        <f t="shared" si="1"/>
        <v>#N/A</v>
      </c>
      <c r="S18" s="101"/>
      <c r="T18" s="123" t="e">
        <f>VLOOKUP(B18,#REF!,16,0)</f>
        <v>#REF!</v>
      </c>
      <c r="U18" s="101" t="e">
        <f t="shared" si="3"/>
        <v>#REF!</v>
      </c>
      <c r="V18" s="124" t="e">
        <f t="shared" si="2"/>
        <v>#N/A</v>
      </c>
      <c r="W18" s="101"/>
      <c r="X18" s="125" t="e">
        <f t="shared" si="0"/>
        <v>#N/A</v>
      </c>
      <c r="Y18" s="15"/>
      <c r="Z18" s="86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</row>
    <row r="19" s="19" customFormat="1" ht="15" customHeight="1" spans="1:230">
      <c r="A19" s="15">
        <v>15</v>
      </c>
      <c r="B19" s="100" t="s">
        <v>40</v>
      </c>
      <c r="C19" s="101" t="e">
        <f>VLOOKUP(B19,#REF!,3,0)</f>
        <v>#REF!</v>
      </c>
      <c r="D19" s="102" t="e">
        <f>VLOOKUP(B19,#REF!,7,0)</f>
        <v>#REF!</v>
      </c>
      <c r="E19" s="103" t="e">
        <f>VLOOKUP(B19,#REF!,4,0)</f>
        <v>#REF!</v>
      </c>
      <c r="F19" s="104">
        <v>44561</v>
      </c>
      <c r="G19" s="101">
        <v>250</v>
      </c>
      <c r="H19" s="101">
        <v>12</v>
      </c>
      <c r="I19" s="101"/>
      <c r="J19" s="108"/>
      <c r="K19" s="108"/>
      <c r="L19" s="101"/>
      <c r="M19" s="108"/>
      <c r="N19" s="101"/>
      <c r="O19" s="101"/>
      <c r="P19" s="109">
        <v>0.7</v>
      </c>
      <c r="Q19" s="122" t="e">
        <f>VLOOKUP(B19,'2024年员工工资待遇'!C:S,17,0)</f>
        <v>#N/A</v>
      </c>
      <c r="R19" s="123" t="e">
        <f t="shared" si="1"/>
        <v>#N/A</v>
      </c>
      <c r="S19" s="101"/>
      <c r="T19" s="123" t="e">
        <f>VLOOKUP(B19,#REF!,16,0)</f>
        <v>#REF!</v>
      </c>
      <c r="U19" s="101" t="e">
        <f t="shared" si="3"/>
        <v>#REF!</v>
      </c>
      <c r="V19" s="124" t="e">
        <f t="shared" si="2"/>
        <v>#N/A</v>
      </c>
      <c r="W19" s="101"/>
      <c r="X19" s="125" t="e">
        <f t="shared" si="0"/>
        <v>#N/A</v>
      </c>
      <c r="Y19" s="15"/>
      <c r="Z19" s="86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</row>
    <row r="20" s="19" customFormat="1" ht="15" customHeight="1" spans="1:230">
      <c r="A20" s="15">
        <v>16</v>
      </c>
      <c r="B20" s="100" t="s">
        <v>39</v>
      </c>
      <c r="C20" s="101" t="e">
        <f>VLOOKUP(B20,#REF!,3,0)</f>
        <v>#REF!</v>
      </c>
      <c r="D20" s="102" t="e">
        <f>VLOOKUP(B20,#REF!,7,0)</f>
        <v>#REF!</v>
      </c>
      <c r="E20" s="103" t="e">
        <f>VLOOKUP(B20,#REF!,4,0)</f>
        <v>#REF!</v>
      </c>
      <c r="F20" s="104">
        <v>44561</v>
      </c>
      <c r="G20" s="101">
        <v>250</v>
      </c>
      <c r="H20" s="101">
        <v>12</v>
      </c>
      <c r="I20" s="101"/>
      <c r="J20" s="108"/>
      <c r="K20" s="108"/>
      <c r="L20" s="101"/>
      <c r="M20" s="108"/>
      <c r="N20" s="101"/>
      <c r="O20" s="101"/>
      <c r="P20" s="109">
        <v>0.7</v>
      </c>
      <c r="Q20" s="122" t="e">
        <f>VLOOKUP(B20,'2024年员工工资待遇'!C:S,17,0)</f>
        <v>#N/A</v>
      </c>
      <c r="R20" s="123" t="e">
        <f t="shared" si="1"/>
        <v>#N/A</v>
      </c>
      <c r="S20" s="101"/>
      <c r="T20" s="123" t="e">
        <f>VLOOKUP(B20,#REF!,16,0)</f>
        <v>#REF!</v>
      </c>
      <c r="U20" s="101" t="e">
        <f t="shared" si="3"/>
        <v>#REF!</v>
      </c>
      <c r="V20" s="124" t="e">
        <f t="shared" si="2"/>
        <v>#N/A</v>
      </c>
      <c r="W20" s="101"/>
      <c r="X20" s="125" t="e">
        <f t="shared" si="0"/>
        <v>#N/A</v>
      </c>
      <c r="Y20" s="15"/>
      <c r="Z20" s="86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</row>
    <row r="21" s="19" customFormat="1" ht="15" customHeight="1" spans="1:230">
      <c r="A21" s="15">
        <v>17</v>
      </c>
      <c r="B21" s="100" t="s">
        <v>84</v>
      </c>
      <c r="C21" s="101" t="e">
        <f>VLOOKUP(B21,#REF!,3,0)</f>
        <v>#REF!</v>
      </c>
      <c r="D21" s="102" t="e">
        <f>VLOOKUP(B21,#REF!,7,0)</f>
        <v>#REF!</v>
      </c>
      <c r="E21" s="103" t="e">
        <f>VLOOKUP(B21,#REF!,4,0)</f>
        <v>#REF!</v>
      </c>
      <c r="F21" s="104">
        <v>44561</v>
      </c>
      <c r="G21" s="101"/>
      <c r="H21" s="101">
        <v>2</v>
      </c>
      <c r="I21" s="101"/>
      <c r="J21" s="108"/>
      <c r="K21" s="108"/>
      <c r="L21" s="101"/>
      <c r="M21" s="108"/>
      <c r="N21" s="101"/>
      <c r="O21" s="101"/>
      <c r="P21" s="109">
        <v>0.7</v>
      </c>
      <c r="Q21" s="122" t="e">
        <f>VLOOKUP(B21,'2024年员工工资待遇'!C:S,17,0)/12*H21</f>
        <v>#N/A</v>
      </c>
      <c r="R21" s="123" t="e">
        <f t="shared" si="1"/>
        <v>#N/A</v>
      </c>
      <c r="S21" s="101"/>
      <c r="T21" s="123" t="e">
        <f>VLOOKUP(B21,#REF!,16,0)</f>
        <v>#REF!</v>
      </c>
      <c r="U21" s="101" t="e">
        <f t="shared" si="3"/>
        <v>#REF!</v>
      </c>
      <c r="V21" s="124" t="e">
        <f t="shared" si="2"/>
        <v>#N/A</v>
      </c>
      <c r="W21" s="101"/>
      <c r="X21" s="125" t="e">
        <f t="shared" si="0"/>
        <v>#N/A</v>
      </c>
      <c r="Y21" s="15"/>
      <c r="Z21" s="86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</row>
    <row r="22" s="19" customFormat="1" ht="15" customHeight="1" spans="1:230">
      <c r="A22" s="15">
        <v>18</v>
      </c>
      <c r="B22" s="100" t="s">
        <v>43</v>
      </c>
      <c r="C22" s="101" t="e">
        <f>VLOOKUP(B22,#REF!,3,0)</f>
        <v>#REF!</v>
      </c>
      <c r="D22" s="102" t="e">
        <f>VLOOKUP(B22,#REF!,7,0)</f>
        <v>#REF!</v>
      </c>
      <c r="E22" s="103" t="e">
        <f>VLOOKUP(B22,#REF!,4,0)</f>
        <v>#REF!</v>
      </c>
      <c r="F22" s="104">
        <v>44561</v>
      </c>
      <c r="G22" s="101"/>
      <c r="H22" s="101">
        <v>5</v>
      </c>
      <c r="I22" s="101"/>
      <c r="J22" s="108"/>
      <c r="K22" s="108"/>
      <c r="L22" s="101"/>
      <c r="M22" s="108"/>
      <c r="N22" s="101"/>
      <c r="O22" s="101"/>
      <c r="P22" s="109">
        <v>0.7</v>
      </c>
      <c r="Q22" s="122" t="e">
        <f>VLOOKUP(B22,'2024年员工工资待遇'!C:S,17,0)/12*H22</f>
        <v>#N/A</v>
      </c>
      <c r="R22" s="123" t="e">
        <f t="shared" si="1"/>
        <v>#N/A</v>
      </c>
      <c r="S22" s="101"/>
      <c r="T22" s="123" t="e">
        <f>VLOOKUP(B22,#REF!,16,0)</f>
        <v>#REF!</v>
      </c>
      <c r="U22" s="101" t="e">
        <f t="shared" si="3"/>
        <v>#REF!</v>
      </c>
      <c r="V22" s="124" t="e">
        <f t="shared" si="2"/>
        <v>#N/A</v>
      </c>
      <c r="W22" s="101"/>
      <c r="X22" s="125" t="e">
        <f t="shared" si="0"/>
        <v>#N/A</v>
      </c>
      <c r="Y22" s="15"/>
      <c r="Z22" s="86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</row>
    <row r="23" s="19" customFormat="1" ht="15" customHeight="1" spans="1:230">
      <c r="A23" s="15">
        <v>19</v>
      </c>
      <c r="B23" s="100" t="s">
        <v>42</v>
      </c>
      <c r="C23" s="101" t="e">
        <f>VLOOKUP(B23,#REF!,3,0)</f>
        <v>#REF!</v>
      </c>
      <c r="D23" s="102" t="e">
        <f>VLOOKUP(B23,#REF!,7,0)</f>
        <v>#REF!</v>
      </c>
      <c r="E23" s="103" t="e">
        <f>VLOOKUP(B23,#REF!,4,0)</f>
        <v>#REF!</v>
      </c>
      <c r="F23" s="104">
        <v>44561</v>
      </c>
      <c r="G23" s="101"/>
      <c r="H23" s="101">
        <v>9</v>
      </c>
      <c r="I23" s="101"/>
      <c r="J23" s="108"/>
      <c r="K23" s="108"/>
      <c r="L23" s="101"/>
      <c r="M23" s="108"/>
      <c r="N23" s="101"/>
      <c r="O23" s="101"/>
      <c r="P23" s="109">
        <v>0.7</v>
      </c>
      <c r="Q23" s="122" t="e">
        <f>VLOOKUP(B23,'2024年员工工资待遇'!C:S,17,0)/12*H23</f>
        <v>#N/A</v>
      </c>
      <c r="R23" s="123" t="e">
        <f t="shared" si="1"/>
        <v>#N/A</v>
      </c>
      <c r="S23" s="101"/>
      <c r="T23" s="123" t="e">
        <f>VLOOKUP(B23,#REF!,16,0)</f>
        <v>#REF!</v>
      </c>
      <c r="U23" s="101" t="e">
        <f t="shared" si="3"/>
        <v>#REF!</v>
      </c>
      <c r="V23" s="124" t="e">
        <f t="shared" si="2"/>
        <v>#N/A</v>
      </c>
      <c r="W23" s="101"/>
      <c r="X23" s="125" t="e">
        <f t="shared" si="0"/>
        <v>#N/A</v>
      </c>
      <c r="Y23" s="15"/>
      <c r="Z23" s="86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</row>
    <row r="24" s="19" customFormat="1" ht="15" customHeight="1" spans="1:230">
      <c r="A24" s="15">
        <v>20</v>
      </c>
      <c r="B24" s="100" t="s">
        <v>44</v>
      </c>
      <c r="C24" s="101" t="e">
        <f>VLOOKUP(B24,#REF!,3,0)</f>
        <v>#REF!</v>
      </c>
      <c r="D24" s="102" t="e">
        <f>VLOOKUP(B24,#REF!,7,0)</f>
        <v>#REF!</v>
      </c>
      <c r="E24" s="103" t="e">
        <f>VLOOKUP(B24,#REF!,4,0)</f>
        <v>#REF!</v>
      </c>
      <c r="F24" s="104">
        <v>44561</v>
      </c>
      <c r="G24" s="101"/>
      <c r="H24" s="101">
        <v>2</v>
      </c>
      <c r="I24" s="101"/>
      <c r="J24" s="108"/>
      <c r="K24" s="108"/>
      <c r="L24" s="101"/>
      <c r="M24" s="108"/>
      <c r="N24" s="101"/>
      <c r="O24" s="101"/>
      <c r="P24" s="109">
        <v>0.7</v>
      </c>
      <c r="Q24" s="122" t="e">
        <f>VLOOKUP(B24,'2024年员工工资待遇'!C:S,17,0)/12*H24</f>
        <v>#N/A</v>
      </c>
      <c r="R24" s="123" t="e">
        <f t="shared" si="1"/>
        <v>#N/A</v>
      </c>
      <c r="S24" s="101"/>
      <c r="T24" s="123" t="e">
        <f>VLOOKUP(B24,#REF!,16,0)</f>
        <v>#REF!</v>
      </c>
      <c r="U24" s="101" t="e">
        <f t="shared" si="3"/>
        <v>#REF!</v>
      </c>
      <c r="V24" s="124" t="e">
        <f t="shared" si="2"/>
        <v>#N/A</v>
      </c>
      <c r="W24" s="101"/>
      <c r="X24" s="125" t="e">
        <f t="shared" si="0"/>
        <v>#N/A</v>
      </c>
      <c r="Y24" s="15"/>
      <c r="Z24" s="86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</row>
    <row r="25" s="19" customFormat="1" ht="15" customHeight="1" spans="1:230">
      <c r="A25" s="15">
        <v>21</v>
      </c>
      <c r="B25" s="100" t="s">
        <v>41</v>
      </c>
      <c r="C25" s="101" t="e">
        <f>VLOOKUP(B25,#REF!,3,0)</f>
        <v>#REF!</v>
      </c>
      <c r="D25" s="102" t="e">
        <f>VLOOKUP(B25,#REF!,7,0)</f>
        <v>#REF!</v>
      </c>
      <c r="E25" s="103" t="e">
        <f>VLOOKUP(B25,#REF!,4,0)</f>
        <v>#REF!</v>
      </c>
      <c r="F25" s="104">
        <v>44561</v>
      </c>
      <c r="G25" s="101"/>
      <c r="H25" s="101">
        <v>9</v>
      </c>
      <c r="I25" s="101"/>
      <c r="J25" s="108"/>
      <c r="K25" s="108"/>
      <c r="L25" s="101"/>
      <c r="M25" s="108"/>
      <c r="N25" s="101"/>
      <c r="O25" s="101"/>
      <c r="P25" s="109">
        <v>0.7</v>
      </c>
      <c r="Q25" s="122" t="e">
        <f>VLOOKUP(B25,'2024年员工工资待遇'!C:S,17,0)/12*H25</f>
        <v>#N/A</v>
      </c>
      <c r="R25" s="123" t="e">
        <f t="shared" si="1"/>
        <v>#N/A</v>
      </c>
      <c r="S25" s="101"/>
      <c r="T25" s="123" t="e">
        <f>VLOOKUP(B25,#REF!,16,0)</f>
        <v>#REF!</v>
      </c>
      <c r="U25" s="101" t="e">
        <f t="shared" si="3"/>
        <v>#REF!</v>
      </c>
      <c r="V25" s="124" t="e">
        <f t="shared" si="2"/>
        <v>#N/A</v>
      </c>
      <c r="W25" s="101"/>
      <c r="X25" s="125" t="e">
        <f t="shared" si="0"/>
        <v>#N/A</v>
      </c>
      <c r="Y25" s="15"/>
      <c r="Z25" s="86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</row>
    <row r="26" s="19" customFormat="1" ht="15" customHeight="1" spans="1:230">
      <c r="A26" s="15">
        <v>22</v>
      </c>
      <c r="B26" s="100" t="s">
        <v>85</v>
      </c>
      <c r="C26" s="101" t="e">
        <f>VLOOKUP(B26,#REF!,3,0)</f>
        <v>#REF!</v>
      </c>
      <c r="D26" s="102" t="e">
        <f>VLOOKUP(B26,#REF!,7,0)</f>
        <v>#REF!</v>
      </c>
      <c r="E26" s="103" t="e">
        <f>VLOOKUP(B26,#REF!,4,0)</f>
        <v>#REF!</v>
      </c>
      <c r="F26" s="104">
        <v>44561</v>
      </c>
      <c r="G26" s="101"/>
      <c r="H26" s="101">
        <v>10</v>
      </c>
      <c r="I26" s="101"/>
      <c r="J26" s="108"/>
      <c r="K26" s="108"/>
      <c r="L26" s="101"/>
      <c r="M26" s="108"/>
      <c r="N26" s="101"/>
      <c r="O26" s="101"/>
      <c r="P26" s="109">
        <v>0.7</v>
      </c>
      <c r="Q26" s="122" t="e">
        <f>VLOOKUP(B26,'2024年员工工资待遇'!C:S,17,0)/12*H26</f>
        <v>#N/A</v>
      </c>
      <c r="R26" s="123" t="e">
        <f t="shared" si="1"/>
        <v>#N/A</v>
      </c>
      <c r="S26" s="101"/>
      <c r="T26" s="123" t="e">
        <f>VLOOKUP(B26,#REF!,16,0)</f>
        <v>#REF!</v>
      </c>
      <c r="U26" s="101" t="e">
        <f t="shared" si="3"/>
        <v>#REF!</v>
      </c>
      <c r="V26" s="124" t="e">
        <f t="shared" si="2"/>
        <v>#N/A</v>
      </c>
      <c r="W26" s="101"/>
      <c r="X26" s="125" t="e">
        <f t="shared" si="0"/>
        <v>#N/A</v>
      </c>
      <c r="Y26" s="15"/>
      <c r="Z26" s="86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</row>
    <row r="27" s="19" customFormat="1" ht="15" customHeight="1" spans="1:230">
      <c r="A27" s="15">
        <v>23</v>
      </c>
      <c r="B27" s="100" t="s">
        <v>86</v>
      </c>
      <c r="C27" s="101" t="e">
        <f>VLOOKUP(B27,#REF!,3,0)</f>
        <v>#REF!</v>
      </c>
      <c r="D27" s="102" t="e">
        <f>VLOOKUP(B27,#REF!,7,0)</f>
        <v>#REF!</v>
      </c>
      <c r="E27" s="103" t="e">
        <f>VLOOKUP(B27,#REF!,4,0)</f>
        <v>#REF!</v>
      </c>
      <c r="F27" s="104">
        <v>44561</v>
      </c>
      <c r="G27" s="101"/>
      <c r="H27" s="101">
        <v>10</v>
      </c>
      <c r="I27" s="101"/>
      <c r="J27" s="108"/>
      <c r="K27" s="108"/>
      <c r="L27" s="101"/>
      <c r="M27" s="108"/>
      <c r="N27" s="101"/>
      <c r="O27" s="101"/>
      <c r="P27" s="109">
        <v>0.7</v>
      </c>
      <c r="Q27" s="122" t="e">
        <f>VLOOKUP(B27,'2024年员工工资待遇'!C:S,17,0)/12*H27</f>
        <v>#N/A</v>
      </c>
      <c r="R27" s="123" t="e">
        <f t="shared" si="1"/>
        <v>#N/A</v>
      </c>
      <c r="S27" s="101"/>
      <c r="T27" s="123" t="e">
        <f>VLOOKUP(B27,#REF!,16,0)</f>
        <v>#REF!</v>
      </c>
      <c r="U27" s="101" t="e">
        <f t="shared" si="3"/>
        <v>#REF!</v>
      </c>
      <c r="V27" s="124" t="e">
        <f t="shared" si="2"/>
        <v>#N/A</v>
      </c>
      <c r="W27" s="101"/>
      <c r="X27" s="125" t="e">
        <f t="shared" si="0"/>
        <v>#N/A</v>
      </c>
      <c r="Y27" s="15"/>
      <c r="Z27" s="86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</row>
    <row r="28" s="19" customFormat="1" ht="15" customHeight="1" spans="1:230">
      <c r="A28" s="15">
        <v>24</v>
      </c>
      <c r="B28" s="100" t="s">
        <v>87</v>
      </c>
      <c r="C28" s="101" t="e">
        <f>VLOOKUP(B28,#REF!,3,0)</f>
        <v>#REF!</v>
      </c>
      <c r="D28" s="102" t="e">
        <f>VLOOKUP(B28,#REF!,7,0)</f>
        <v>#REF!</v>
      </c>
      <c r="E28" s="103" t="e">
        <f>VLOOKUP(B28,#REF!,4,0)</f>
        <v>#REF!</v>
      </c>
      <c r="F28" s="104">
        <v>44561</v>
      </c>
      <c r="G28" s="101"/>
      <c r="H28" s="101">
        <v>6</v>
      </c>
      <c r="I28" s="101"/>
      <c r="J28" s="108"/>
      <c r="K28" s="108"/>
      <c r="L28" s="101"/>
      <c r="M28" s="108"/>
      <c r="N28" s="101"/>
      <c r="O28" s="101"/>
      <c r="P28" s="109">
        <v>0.7</v>
      </c>
      <c r="Q28" s="122" t="e">
        <f>VLOOKUP(B28,'2024年员工工资待遇'!C:S,17,0)/12*H28</f>
        <v>#N/A</v>
      </c>
      <c r="R28" s="123" t="e">
        <f t="shared" si="1"/>
        <v>#N/A</v>
      </c>
      <c r="S28" s="101"/>
      <c r="T28" s="123" t="e">
        <f>VLOOKUP(B28,#REF!,16,0)</f>
        <v>#REF!</v>
      </c>
      <c r="U28" s="101" t="e">
        <f t="shared" si="3"/>
        <v>#REF!</v>
      </c>
      <c r="V28" s="124" t="e">
        <f t="shared" si="2"/>
        <v>#N/A</v>
      </c>
      <c r="W28" s="101"/>
      <c r="X28" s="125" t="e">
        <f t="shared" si="0"/>
        <v>#N/A</v>
      </c>
      <c r="Y28" s="15"/>
      <c r="Z28" s="86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</row>
    <row r="29" s="19" customFormat="1" ht="15" customHeight="1" spans="1:230">
      <c r="A29" s="15">
        <v>25</v>
      </c>
      <c r="B29" s="100" t="s">
        <v>88</v>
      </c>
      <c r="C29" s="101" t="e">
        <f>VLOOKUP(B29,#REF!,3,0)</f>
        <v>#REF!</v>
      </c>
      <c r="D29" s="102" t="e">
        <f>VLOOKUP(B29,#REF!,7,0)</f>
        <v>#REF!</v>
      </c>
      <c r="E29" s="103" t="e">
        <f>VLOOKUP(B29,#REF!,4,0)</f>
        <v>#REF!</v>
      </c>
      <c r="F29" s="104">
        <v>44561</v>
      </c>
      <c r="G29" s="101"/>
      <c r="H29" s="101">
        <v>5</v>
      </c>
      <c r="I29" s="101"/>
      <c r="J29" s="108"/>
      <c r="K29" s="108"/>
      <c r="L29" s="101"/>
      <c r="M29" s="108"/>
      <c r="N29" s="101"/>
      <c r="O29" s="101"/>
      <c r="P29" s="109">
        <v>0.7</v>
      </c>
      <c r="Q29" s="122" t="e">
        <f>VLOOKUP(B29,'2024年员工工资待遇'!C:S,17,0)/12*H29</f>
        <v>#N/A</v>
      </c>
      <c r="R29" s="123" t="e">
        <f t="shared" si="1"/>
        <v>#N/A</v>
      </c>
      <c r="S29" s="101"/>
      <c r="T29" s="123" t="e">
        <f>VLOOKUP(B29,#REF!,16,0)</f>
        <v>#REF!</v>
      </c>
      <c r="U29" s="101" t="e">
        <f t="shared" si="3"/>
        <v>#REF!</v>
      </c>
      <c r="V29" s="124" t="e">
        <f t="shared" si="2"/>
        <v>#N/A</v>
      </c>
      <c r="W29" s="101"/>
      <c r="X29" s="125" t="e">
        <f t="shared" si="0"/>
        <v>#N/A</v>
      </c>
      <c r="Y29" s="15"/>
      <c r="Z29" s="86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</row>
    <row r="30" s="19" customFormat="1" ht="15" customHeight="1" spans="1:230">
      <c r="A30" s="15">
        <v>26</v>
      </c>
      <c r="B30" s="100" t="s">
        <v>47</v>
      </c>
      <c r="C30" s="101" t="e">
        <f>VLOOKUP(B30,#REF!,3,0)</f>
        <v>#REF!</v>
      </c>
      <c r="D30" s="102" t="e">
        <f>VLOOKUP(B30,#REF!,7,0)</f>
        <v>#REF!</v>
      </c>
      <c r="E30" s="103" t="e">
        <f>VLOOKUP(B30,#REF!,4,0)</f>
        <v>#REF!</v>
      </c>
      <c r="F30" s="104">
        <v>44561</v>
      </c>
      <c r="G30" s="101"/>
      <c r="H30" s="101">
        <v>6</v>
      </c>
      <c r="I30" s="101"/>
      <c r="J30" s="108"/>
      <c r="K30" s="108"/>
      <c r="L30" s="101"/>
      <c r="M30" s="108"/>
      <c r="N30" s="101"/>
      <c r="O30" s="101"/>
      <c r="P30" s="109">
        <v>0.7</v>
      </c>
      <c r="Q30" s="122" t="e">
        <f>VLOOKUP(B30,'2024年员工工资待遇'!C:S,17,0)/12*H30</f>
        <v>#N/A</v>
      </c>
      <c r="R30" s="123" t="e">
        <f t="shared" si="1"/>
        <v>#N/A</v>
      </c>
      <c r="S30" s="101"/>
      <c r="T30" s="123" t="e">
        <f>VLOOKUP(B30,#REF!,16,0)</f>
        <v>#REF!</v>
      </c>
      <c r="U30" s="101"/>
      <c r="V30" s="124" t="e">
        <f t="shared" si="2"/>
        <v>#N/A</v>
      </c>
      <c r="W30" s="101"/>
      <c r="X30" s="125"/>
      <c r="Y30" s="15"/>
      <c r="Z30" s="86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</row>
    <row r="31" s="19" customFormat="1" ht="15" customHeight="1" spans="1:230">
      <c r="A31" s="15">
        <v>27</v>
      </c>
      <c r="B31" s="100" t="s">
        <v>46</v>
      </c>
      <c r="C31" s="101" t="e">
        <f>VLOOKUP(B31,#REF!,3,0)</f>
        <v>#REF!</v>
      </c>
      <c r="D31" s="102" t="e">
        <f>VLOOKUP(B31,#REF!,7,0)</f>
        <v>#REF!</v>
      </c>
      <c r="E31" s="103" t="e">
        <f>VLOOKUP(B31,#REF!,4,0)</f>
        <v>#REF!</v>
      </c>
      <c r="F31" s="104">
        <v>44561</v>
      </c>
      <c r="G31" s="101">
        <v>250</v>
      </c>
      <c r="H31" s="101">
        <v>12</v>
      </c>
      <c r="I31" s="101"/>
      <c r="J31" s="108"/>
      <c r="K31" s="108"/>
      <c r="L31" s="101"/>
      <c r="M31" s="108"/>
      <c r="N31" s="101"/>
      <c r="O31" s="101"/>
      <c r="P31" s="109">
        <v>0.7</v>
      </c>
      <c r="Q31" s="122" t="e">
        <f>VLOOKUP(B31,'2024年员工工资待遇'!C:S,17,0)</f>
        <v>#N/A</v>
      </c>
      <c r="R31" s="123" t="e">
        <f t="shared" si="1"/>
        <v>#N/A</v>
      </c>
      <c r="S31" s="101"/>
      <c r="T31" s="123" t="e">
        <f>VLOOKUP(B31,#REF!,16,0)</f>
        <v>#REF!</v>
      </c>
      <c r="U31" s="101" t="e">
        <f>IF(T31&lt;85,Q31,0)</f>
        <v>#REF!</v>
      </c>
      <c r="V31" s="124" t="e">
        <f t="shared" si="2"/>
        <v>#N/A</v>
      </c>
      <c r="W31" s="101"/>
      <c r="X31" s="125" t="e">
        <f t="shared" ref="X31:X36" si="4">ROUND(V31-W31,2)</f>
        <v>#N/A</v>
      </c>
      <c r="Y31" s="15"/>
      <c r="Z31" s="86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</row>
    <row r="32" s="19" customFormat="1" ht="15" customHeight="1" spans="1:230">
      <c r="A32" s="15">
        <v>28</v>
      </c>
      <c r="B32" s="100" t="s">
        <v>89</v>
      </c>
      <c r="C32" s="101" t="e">
        <f>VLOOKUP(B32,#REF!,3,0)</f>
        <v>#REF!</v>
      </c>
      <c r="D32" s="102" t="e">
        <f>VLOOKUP(B32,#REF!,7,0)</f>
        <v>#REF!</v>
      </c>
      <c r="E32" s="103" t="e">
        <f>VLOOKUP(B32,#REF!,4,0)</f>
        <v>#REF!</v>
      </c>
      <c r="F32" s="104">
        <v>44561</v>
      </c>
      <c r="G32" s="101"/>
      <c r="H32" s="101">
        <v>10</v>
      </c>
      <c r="I32" s="101"/>
      <c r="J32" s="108"/>
      <c r="K32" s="108"/>
      <c r="L32" s="101"/>
      <c r="M32" s="108"/>
      <c r="N32" s="101"/>
      <c r="O32" s="101"/>
      <c r="P32" s="109">
        <v>0.7</v>
      </c>
      <c r="Q32" s="122" t="e">
        <f>VLOOKUP(B32,'2024年员工工资待遇'!C:S,17,0)/12*H32</f>
        <v>#N/A</v>
      </c>
      <c r="R32" s="123" t="e">
        <f t="shared" si="1"/>
        <v>#N/A</v>
      </c>
      <c r="S32" s="101"/>
      <c r="T32" s="123" t="e">
        <f>VLOOKUP(B32,#REF!,16,0)</f>
        <v>#REF!</v>
      </c>
      <c r="U32" s="101" t="e">
        <f>IF(T32&lt;85,Q32,0)</f>
        <v>#REF!</v>
      </c>
      <c r="V32" s="124" t="e">
        <f t="shared" si="2"/>
        <v>#N/A</v>
      </c>
      <c r="W32" s="101"/>
      <c r="X32" s="125" t="e">
        <f t="shared" si="4"/>
        <v>#N/A</v>
      </c>
      <c r="Y32" s="15"/>
      <c r="Z32" s="86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</row>
    <row r="33" s="19" customFormat="1" ht="15" customHeight="1" spans="1:230">
      <c r="A33" s="15">
        <v>29</v>
      </c>
      <c r="B33" s="100" t="s">
        <v>90</v>
      </c>
      <c r="C33" s="101" t="e">
        <f>VLOOKUP(B33,#REF!,3,0)</f>
        <v>#REF!</v>
      </c>
      <c r="D33" s="102" t="e">
        <f>VLOOKUP(B33,#REF!,7,0)</f>
        <v>#REF!</v>
      </c>
      <c r="E33" s="103" t="e">
        <f>VLOOKUP(B33,#REF!,4,0)</f>
        <v>#REF!</v>
      </c>
      <c r="F33" s="104">
        <v>44561</v>
      </c>
      <c r="G33" s="101"/>
      <c r="H33" s="101">
        <v>6</v>
      </c>
      <c r="I33" s="101"/>
      <c r="J33" s="108"/>
      <c r="K33" s="108"/>
      <c r="L33" s="101"/>
      <c r="M33" s="108"/>
      <c r="N33" s="101"/>
      <c r="O33" s="101"/>
      <c r="P33" s="109">
        <v>0.7</v>
      </c>
      <c r="Q33" s="122" t="e">
        <f>VLOOKUP(B33,'2024年员工工资待遇'!C:S,17,0)/12*H33</f>
        <v>#N/A</v>
      </c>
      <c r="R33" s="123" t="e">
        <f t="shared" si="1"/>
        <v>#N/A</v>
      </c>
      <c r="S33" s="101"/>
      <c r="T33" s="123" t="e">
        <f>VLOOKUP(B33,#REF!,16,0)</f>
        <v>#REF!</v>
      </c>
      <c r="U33" s="101" t="e">
        <f>IF(T33&lt;85,Q33,0)</f>
        <v>#REF!</v>
      </c>
      <c r="V33" s="124" t="e">
        <f t="shared" si="2"/>
        <v>#N/A</v>
      </c>
      <c r="W33" s="101"/>
      <c r="X33" s="125" t="e">
        <f t="shared" si="4"/>
        <v>#N/A</v>
      </c>
      <c r="Y33" s="15"/>
      <c r="Z33" s="86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</row>
    <row r="34" s="19" customFormat="1" ht="15" customHeight="1" spans="1:230">
      <c r="A34" s="15">
        <v>30</v>
      </c>
      <c r="B34" s="100" t="s">
        <v>58</v>
      </c>
      <c r="C34" s="101" t="e">
        <f>VLOOKUP(B34,#REF!,3,0)</f>
        <v>#REF!</v>
      </c>
      <c r="D34" s="102" t="e">
        <f>VLOOKUP(B34,#REF!,7,0)</f>
        <v>#REF!</v>
      </c>
      <c r="E34" s="103" t="e">
        <f>VLOOKUP(B34,#REF!,4,0)</f>
        <v>#REF!</v>
      </c>
      <c r="F34" s="104">
        <v>44561</v>
      </c>
      <c r="G34" s="101"/>
      <c r="H34" s="101">
        <v>12</v>
      </c>
      <c r="I34" s="101"/>
      <c r="J34" s="108"/>
      <c r="K34" s="108"/>
      <c r="L34" s="101"/>
      <c r="M34" s="108"/>
      <c r="N34" s="101"/>
      <c r="O34" s="101"/>
      <c r="P34" s="109">
        <v>0.7</v>
      </c>
      <c r="Q34" s="122" t="e">
        <f>VLOOKUP(B34,'2024年员工工资待遇'!C:S,17,0)/12*H34</f>
        <v>#N/A</v>
      </c>
      <c r="R34" s="123" t="e">
        <f t="shared" si="1"/>
        <v>#N/A</v>
      </c>
      <c r="S34" s="101"/>
      <c r="T34" s="123" t="e">
        <f>VLOOKUP(B34,#REF!,16,0)</f>
        <v>#REF!</v>
      </c>
      <c r="U34" s="101" t="e">
        <f>IF(T34&lt;85,Q34,0)</f>
        <v>#REF!</v>
      </c>
      <c r="V34" s="124" t="e">
        <f t="shared" si="2"/>
        <v>#N/A</v>
      </c>
      <c r="W34" s="101"/>
      <c r="X34" s="125" t="e">
        <f t="shared" si="4"/>
        <v>#N/A</v>
      </c>
      <c r="Y34" s="15"/>
      <c r="Z34" s="86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</row>
    <row r="35" s="19" customFormat="1" ht="15" customHeight="1" spans="1:230">
      <c r="A35" s="15">
        <v>31</v>
      </c>
      <c r="B35" s="100" t="s">
        <v>60</v>
      </c>
      <c r="C35" s="101" t="e">
        <f>VLOOKUP(B35,#REF!,3,0)</f>
        <v>#REF!</v>
      </c>
      <c r="D35" s="102" t="e">
        <f>VLOOKUP(B35,#REF!,7,0)</f>
        <v>#REF!</v>
      </c>
      <c r="E35" s="103" t="e">
        <f>VLOOKUP(B35,#REF!,4,0)</f>
        <v>#REF!</v>
      </c>
      <c r="F35" s="104">
        <v>44561</v>
      </c>
      <c r="G35" s="101">
        <v>250</v>
      </c>
      <c r="H35" s="105">
        <v>12</v>
      </c>
      <c r="I35" s="105"/>
      <c r="J35" s="111"/>
      <c r="K35" s="111"/>
      <c r="L35" s="105"/>
      <c r="M35" s="111"/>
      <c r="N35" s="111"/>
      <c r="O35" s="105"/>
      <c r="P35" s="109">
        <v>0.7</v>
      </c>
      <c r="Q35" s="122" t="e">
        <f>VLOOKUP(B35,'2024年员工工资待遇'!C:S,17,0)</f>
        <v>#N/A</v>
      </c>
      <c r="R35" s="123" t="e">
        <f t="shared" si="1"/>
        <v>#N/A</v>
      </c>
      <c r="S35" s="105"/>
      <c r="T35" s="123" t="e">
        <f>VLOOKUP(B35,#REF!,16,0)</f>
        <v>#REF!</v>
      </c>
      <c r="U35" s="105"/>
      <c r="V35" s="124" t="e">
        <f t="shared" si="2"/>
        <v>#N/A</v>
      </c>
      <c r="W35" s="105"/>
      <c r="X35" s="126"/>
      <c r="Y35" s="15"/>
      <c r="Z35" s="86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</row>
    <row r="36" s="19" customFormat="1" ht="15" customHeight="1" spans="1:230">
      <c r="A36" s="15">
        <v>32</v>
      </c>
      <c r="B36" s="100" t="s">
        <v>91</v>
      </c>
      <c r="C36" s="101" t="e">
        <f>VLOOKUP(B36,#REF!,3,0)</f>
        <v>#REF!</v>
      </c>
      <c r="D36" s="102" t="e">
        <f>VLOOKUP(B36,#REF!,7,0)</f>
        <v>#REF!</v>
      </c>
      <c r="E36" s="103" t="e">
        <f>VLOOKUP(B36,#REF!,4,0)</f>
        <v>#REF!</v>
      </c>
      <c r="F36" s="104">
        <v>44561</v>
      </c>
      <c r="G36" s="101"/>
      <c r="H36" s="101">
        <v>1</v>
      </c>
      <c r="I36" s="101"/>
      <c r="J36" s="108"/>
      <c r="K36" s="108"/>
      <c r="L36" s="101"/>
      <c r="M36" s="108"/>
      <c r="N36" s="101"/>
      <c r="O36" s="101"/>
      <c r="P36" s="109">
        <v>0.7</v>
      </c>
      <c r="Q36" s="122" t="e">
        <f>VLOOKUP(B36,'2024年员工工资待遇'!C:S,17,0)/12*H36</f>
        <v>#N/A</v>
      </c>
      <c r="R36" s="123" t="e">
        <f t="shared" si="1"/>
        <v>#N/A</v>
      </c>
      <c r="S36" s="101"/>
      <c r="T36" s="123" t="e">
        <f>VLOOKUP(B36,#REF!,16,0)</f>
        <v>#REF!</v>
      </c>
      <c r="U36" s="101"/>
      <c r="V36" s="124" t="e">
        <f t="shared" si="2"/>
        <v>#N/A</v>
      </c>
      <c r="W36" s="101"/>
      <c r="X36" s="125" t="e">
        <f t="shared" si="4"/>
        <v>#N/A</v>
      </c>
      <c r="Y36" s="15"/>
      <c r="Z36" s="86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</row>
    <row r="37" s="19" customFormat="1" ht="15" customHeight="1" spans="1:230">
      <c r="A37" s="15">
        <v>33</v>
      </c>
      <c r="B37" s="100" t="s">
        <v>92</v>
      </c>
      <c r="C37" s="101" t="e">
        <f>VLOOKUP(B37,#REF!,3,0)</f>
        <v>#REF!</v>
      </c>
      <c r="D37" s="102" t="e">
        <f>VLOOKUP(B37,#REF!,7,0)</f>
        <v>#REF!</v>
      </c>
      <c r="E37" s="103" t="e">
        <f>VLOOKUP(B37,#REF!,4,0)</f>
        <v>#REF!</v>
      </c>
      <c r="F37" s="104">
        <v>44561</v>
      </c>
      <c r="G37" s="101">
        <v>250</v>
      </c>
      <c r="H37" s="101">
        <v>12</v>
      </c>
      <c r="I37" s="101"/>
      <c r="J37" s="108"/>
      <c r="K37" s="108"/>
      <c r="L37" s="101"/>
      <c r="M37" s="108"/>
      <c r="N37" s="101"/>
      <c r="O37" s="101"/>
      <c r="P37" s="109">
        <v>0.7</v>
      </c>
      <c r="Q37" s="122" t="e">
        <f>VLOOKUP(B37,'2024年员工工资待遇'!C:S,17,0)</f>
        <v>#N/A</v>
      </c>
      <c r="R37" s="123" t="e">
        <f t="shared" si="1"/>
        <v>#N/A</v>
      </c>
      <c r="S37" s="101"/>
      <c r="T37" s="123"/>
      <c r="U37" s="101"/>
      <c r="V37" s="124" t="e">
        <f t="shared" si="2"/>
        <v>#N/A</v>
      </c>
      <c r="W37" s="101"/>
      <c r="X37" s="125" t="e">
        <f t="shared" ref="X37:X49" si="5">ROUND(V37-W37,2)</f>
        <v>#N/A</v>
      </c>
      <c r="Y37" s="15"/>
      <c r="Z37" s="86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</row>
    <row r="38" s="82" customFormat="1" ht="15" customHeight="1" spans="1:254">
      <c r="A38" s="15">
        <v>34</v>
      </c>
      <c r="B38" s="100" t="s">
        <v>93</v>
      </c>
      <c r="C38" s="101" t="e">
        <f>VLOOKUP(B38,#REF!,3,0)</f>
        <v>#REF!</v>
      </c>
      <c r="D38" s="102" t="e">
        <f>VLOOKUP(B38,#REF!,7,0)</f>
        <v>#REF!</v>
      </c>
      <c r="E38" s="103" t="e">
        <f>VLOOKUP(B38,#REF!,4,0)</f>
        <v>#REF!</v>
      </c>
      <c r="F38" s="104">
        <v>44561</v>
      </c>
      <c r="G38" s="101">
        <v>250</v>
      </c>
      <c r="H38" s="101">
        <v>12</v>
      </c>
      <c r="I38" s="101"/>
      <c r="J38" s="101"/>
      <c r="K38" s="101"/>
      <c r="L38" s="101"/>
      <c r="M38" s="101"/>
      <c r="N38" s="101"/>
      <c r="O38" s="101"/>
      <c r="P38" s="109">
        <v>0.7</v>
      </c>
      <c r="Q38" s="122" t="e">
        <f>VLOOKUP(B38,'2024年员工工资待遇'!C:S,17,0)</f>
        <v>#N/A</v>
      </c>
      <c r="R38" s="123" t="e">
        <f t="shared" si="1"/>
        <v>#N/A</v>
      </c>
      <c r="S38" s="101"/>
      <c r="T38" s="123"/>
      <c r="U38" s="101"/>
      <c r="V38" s="124" t="e">
        <f t="shared" si="2"/>
        <v>#N/A</v>
      </c>
      <c r="W38" s="101"/>
      <c r="X38" s="125" t="e">
        <f t="shared" si="5"/>
        <v>#N/A</v>
      </c>
      <c r="Y38" s="15"/>
      <c r="Z38" s="86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</row>
    <row r="39" s="82" customFormat="1" ht="15" customHeight="1" spans="1:254">
      <c r="A39" s="15">
        <v>35</v>
      </c>
      <c r="B39" s="100" t="s">
        <v>94</v>
      </c>
      <c r="C39" s="101" t="e">
        <f>VLOOKUP(B39,#REF!,3,0)</f>
        <v>#REF!</v>
      </c>
      <c r="D39" s="102" t="e">
        <f>VLOOKUP(B39,#REF!,7,0)</f>
        <v>#REF!</v>
      </c>
      <c r="E39" s="103" t="e">
        <f>VLOOKUP(B39,#REF!,4,0)</f>
        <v>#REF!</v>
      </c>
      <c r="F39" s="104">
        <v>44561</v>
      </c>
      <c r="G39" s="101">
        <v>250</v>
      </c>
      <c r="H39" s="101">
        <v>12</v>
      </c>
      <c r="I39" s="101"/>
      <c r="J39" s="101"/>
      <c r="K39" s="101"/>
      <c r="L39" s="101"/>
      <c r="M39" s="101"/>
      <c r="N39" s="101"/>
      <c r="O39" s="101"/>
      <c r="P39" s="109">
        <v>0.7</v>
      </c>
      <c r="Q39" s="122" t="e">
        <f>VLOOKUP(B39,'2024年员工工资待遇'!C:S,17,0)</f>
        <v>#N/A</v>
      </c>
      <c r="R39" s="123" t="e">
        <f t="shared" si="1"/>
        <v>#N/A</v>
      </c>
      <c r="S39" s="101"/>
      <c r="T39" s="123" t="e">
        <f>VLOOKUP(B39,#REF!,16,0)</f>
        <v>#REF!</v>
      </c>
      <c r="U39" s="101"/>
      <c r="V39" s="124" t="e">
        <f t="shared" si="2"/>
        <v>#N/A</v>
      </c>
      <c r="W39" s="127"/>
      <c r="X39" s="125" t="e">
        <f t="shared" si="5"/>
        <v>#N/A</v>
      </c>
      <c r="Y39" s="15"/>
      <c r="Z39" s="130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</row>
    <row r="40" s="82" customFormat="1" ht="15" customHeight="1" spans="1:254">
      <c r="A40" s="15">
        <v>37</v>
      </c>
      <c r="B40" s="100" t="s">
        <v>95</v>
      </c>
      <c r="C40" s="101" t="e">
        <f>VLOOKUP(B40,#REF!,3,0)</f>
        <v>#REF!</v>
      </c>
      <c r="D40" s="102" t="e">
        <f>VLOOKUP(B40,#REF!,7,0)</f>
        <v>#REF!</v>
      </c>
      <c r="E40" s="103" t="e">
        <f>VLOOKUP(B40,#REF!,4,0)</f>
        <v>#REF!</v>
      </c>
      <c r="F40" s="104">
        <v>44561</v>
      </c>
      <c r="G40" s="101">
        <v>250</v>
      </c>
      <c r="H40" s="101">
        <v>12</v>
      </c>
      <c r="I40" s="101"/>
      <c r="J40" s="101"/>
      <c r="K40" s="101"/>
      <c r="L40" s="101"/>
      <c r="M40" s="101"/>
      <c r="N40" s="101"/>
      <c r="O40" s="101"/>
      <c r="P40" s="109">
        <v>0.7</v>
      </c>
      <c r="Q40" s="122" t="e">
        <f>VLOOKUP(B40,'2024年员工工资待遇'!C:S,17,0)</f>
        <v>#N/A</v>
      </c>
      <c r="R40" s="123" t="e">
        <f t="shared" si="1"/>
        <v>#N/A</v>
      </c>
      <c r="S40" s="101"/>
      <c r="T40" s="123"/>
      <c r="U40" s="101"/>
      <c r="V40" s="124" t="e">
        <f t="shared" si="2"/>
        <v>#N/A</v>
      </c>
      <c r="W40" s="128"/>
      <c r="X40" s="125" t="e">
        <f t="shared" si="5"/>
        <v>#N/A</v>
      </c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</row>
    <row r="41" s="82" customFormat="1" ht="15" customHeight="1" spans="1:254">
      <c r="A41" s="15">
        <v>38</v>
      </c>
      <c r="B41" s="100" t="s">
        <v>30</v>
      </c>
      <c r="C41" s="101" t="e">
        <f>VLOOKUP(B41,#REF!,3,0)</f>
        <v>#REF!</v>
      </c>
      <c r="D41" s="102" t="e">
        <f>VLOOKUP(B41,#REF!,7,0)</f>
        <v>#REF!</v>
      </c>
      <c r="E41" s="103" t="e">
        <f>VLOOKUP(B41,#REF!,4,0)</f>
        <v>#REF!</v>
      </c>
      <c r="F41" s="104">
        <v>44561</v>
      </c>
      <c r="G41" s="101">
        <v>250</v>
      </c>
      <c r="H41" s="101">
        <v>12</v>
      </c>
      <c r="I41" s="101"/>
      <c r="J41" s="101"/>
      <c r="K41" s="101"/>
      <c r="L41" s="101"/>
      <c r="M41" s="101"/>
      <c r="N41" s="101"/>
      <c r="O41" s="101"/>
      <c r="P41" s="109">
        <v>0.7</v>
      </c>
      <c r="Q41" s="122" t="e">
        <f>VLOOKUP(B41,'2024年员工工资待遇'!C:S,17,0)</f>
        <v>#N/A</v>
      </c>
      <c r="R41" s="123" t="e">
        <f t="shared" si="1"/>
        <v>#N/A</v>
      </c>
      <c r="S41" s="101"/>
      <c r="T41" s="123"/>
      <c r="U41" s="101"/>
      <c r="V41" s="124" t="e">
        <f t="shared" si="2"/>
        <v>#N/A</v>
      </c>
      <c r="W41" s="128"/>
      <c r="X41" s="125" t="e">
        <f t="shared" si="5"/>
        <v>#N/A</v>
      </c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</row>
    <row r="42" s="82" customFormat="1" ht="15" customHeight="1" spans="1:254">
      <c r="A42" s="15">
        <v>39</v>
      </c>
      <c r="B42" s="100" t="s">
        <v>69</v>
      </c>
      <c r="C42" s="101" t="e">
        <f>VLOOKUP(B42,#REF!,3,0)</f>
        <v>#REF!</v>
      </c>
      <c r="D42" s="102" t="e">
        <f>VLOOKUP(B42,#REF!,7,0)</f>
        <v>#REF!</v>
      </c>
      <c r="E42" s="103" t="e">
        <f>VLOOKUP(B42,#REF!,4,0)</f>
        <v>#REF!</v>
      </c>
      <c r="F42" s="104">
        <v>44561</v>
      </c>
      <c r="G42" s="101">
        <v>250</v>
      </c>
      <c r="H42" s="101">
        <v>12</v>
      </c>
      <c r="I42" s="101"/>
      <c r="J42" s="101"/>
      <c r="K42" s="101"/>
      <c r="L42" s="101"/>
      <c r="M42" s="101"/>
      <c r="N42" s="101"/>
      <c r="O42" s="101"/>
      <c r="P42" s="109">
        <v>0.7</v>
      </c>
      <c r="Q42" s="122" t="e">
        <f>VLOOKUP(B42,'2024年员工工资待遇'!C:S,17,0)</f>
        <v>#N/A</v>
      </c>
      <c r="R42" s="123" t="e">
        <f t="shared" si="1"/>
        <v>#N/A</v>
      </c>
      <c r="S42" s="101"/>
      <c r="T42" s="123" t="e">
        <f>VLOOKUP(B42,#REF!,16,0)</f>
        <v>#REF!</v>
      </c>
      <c r="U42" s="101"/>
      <c r="V42" s="124" t="e">
        <f t="shared" si="2"/>
        <v>#N/A</v>
      </c>
      <c r="W42" s="128"/>
      <c r="X42" s="125" t="e">
        <f t="shared" si="5"/>
        <v>#N/A</v>
      </c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</row>
    <row r="43" s="82" customFormat="1" ht="15" customHeight="1" spans="1:254">
      <c r="A43" s="15">
        <v>40</v>
      </c>
      <c r="B43" s="100" t="s">
        <v>68</v>
      </c>
      <c r="C43" s="101" t="e">
        <f>VLOOKUP(B43,#REF!,3,0)</f>
        <v>#REF!</v>
      </c>
      <c r="D43" s="102" t="e">
        <f>VLOOKUP(B43,#REF!,7,0)</f>
        <v>#REF!</v>
      </c>
      <c r="E43" s="103" t="e">
        <f>VLOOKUP(B43,#REF!,4,0)</f>
        <v>#REF!</v>
      </c>
      <c r="F43" s="104">
        <v>44561</v>
      </c>
      <c r="G43" s="101">
        <v>250</v>
      </c>
      <c r="H43" s="101">
        <v>12</v>
      </c>
      <c r="I43" s="101"/>
      <c r="J43" s="101"/>
      <c r="K43" s="101"/>
      <c r="L43" s="101"/>
      <c r="M43" s="101"/>
      <c r="N43" s="101"/>
      <c r="O43" s="101"/>
      <c r="P43" s="109">
        <v>0.7</v>
      </c>
      <c r="Q43" s="122" t="e">
        <f>VLOOKUP(B43,'2024年员工工资待遇'!C:S,17,0)</f>
        <v>#N/A</v>
      </c>
      <c r="R43" s="123" t="e">
        <f t="shared" si="1"/>
        <v>#N/A</v>
      </c>
      <c r="S43" s="101"/>
      <c r="T43" s="123" t="e">
        <f>VLOOKUP(B43,#REF!,16,0)</f>
        <v>#REF!</v>
      </c>
      <c r="U43" s="101"/>
      <c r="V43" s="124" t="e">
        <f t="shared" si="2"/>
        <v>#N/A</v>
      </c>
      <c r="W43" s="128"/>
      <c r="X43" s="125" t="e">
        <f t="shared" si="5"/>
        <v>#N/A</v>
      </c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</row>
    <row r="44" s="82" customFormat="1" ht="15" customHeight="1" spans="1:254">
      <c r="A44" s="15">
        <v>41</v>
      </c>
      <c r="B44" s="100" t="s">
        <v>96</v>
      </c>
      <c r="C44" s="101" t="e">
        <f>VLOOKUP(B44,#REF!,3,0)</f>
        <v>#REF!</v>
      </c>
      <c r="D44" s="102" t="e">
        <f>VLOOKUP(B44,#REF!,7,0)</f>
        <v>#REF!</v>
      </c>
      <c r="E44" s="103" t="e">
        <f>VLOOKUP(B44,#REF!,4,0)</f>
        <v>#REF!</v>
      </c>
      <c r="F44" s="104">
        <v>44561</v>
      </c>
      <c r="G44" s="101">
        <v>250</v>
      </c>
      <c r="H44" s="101">
        <v>12</v>
      </c>
      <c r="I44" s="101"/>
      <c r="J44" s="101"/>
      <c r="K44" s="101"/>
      <c r="L44" s="101"/>
      <c r="M44" s="101"/>
      <c r="N44" s="101"/>
      <c r="O44" s="101"/>
      <c r="P44" s="109">
        <v>0.7</v>
      </c>
      <c r="Q44" s="122" t="e">
        <f>VLOOKUP(B44,'2024年员工工资待遇'!C:S,17,0)</f>
        <v>#N/A</v>
      </c>
      <c r="R44" s="123" t="e">
        <f t="shared" si="1"/>
        <v>#N/A</v>
      </c>
      <c r="S44" s="101"/>
      <c r="T44" s="123"/>
      <c r="U44" s="101"/>
      <c r="V44" s="124" t="e">
        <f t="shared" si="2"/>
        <v>#N/A</v>
      </c>
      <c r="W44" s="128"/>
      <c r="X44" s="125" t="e">
        <f t="shared" si="5"/>
        <v>#N/A</v>
      </c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</row>
    <row r="45" s="82" customFormat="1" ht="15" customHeight="1" spans="1:254">
      <c r="A45" s="15">
        <v>42</v>
      </c>
      <c r="B45" s="100" t="s">
        <v>97</v>
      </c>
      <c r="C45" s="101" t="e">
        <f>VLOOKUP(B45,#REF!,3,0)</f>
        <v>#REF!</v>
      </c>
      <c r="D45" s="102" t="e">
        <f>VLOOKUP(B45,#REF!,7,0)</f>
        <v>#REF!</v>
      </c>
      <c r="E45" s="103" t="e">
        <f>VLOOKUP(B45,#REF!,4,0)</f>
        <v>#REF!</v>
      </c>
      <c r="F45" s="104">
        <v>44561</v>
      </c>
      <c r="G45" s="101">
        <v>250</v>
      </c>
      <c r="H45" s="101">
        <v>12</v>
      </c>
      <c r="I45" s="101"/>
      <c r="J45" s="101"/>
      <c r="K45" s="101"/>
      <c r="L45" s="101"/>
      <c r="M45" s="101"/>
      <c r="N45" s="101"/>
      <c r="O45" s="101"/>
      <c r="P45" s="109">
        <v>0.7</v>
      </c>
      <c r="Q45" s="122" t="e">
        <f>VLOOKUP(B45,'2024年员工工资待遇'!C:S,17,0)</f>
        <v>#N/A</v>
      </c>
      <c r="R45" s="123" t="e">
        <f t="shared" si="1"/>
        <v>#N/A</v>
      </c>
      <c r="S45" s="101"/>
      <c r="T45" s="123" t="e">
        <f>VLOOKUP(B45,#REF!,16,0)</f>
        <v>#REF!</v>
      </c>
      <c r="U45" s="101"/>
      <c r="V45" s="124" t="e">
        <f t="shared" si="2"/>
        <v>#N/A</v>
      </c>
      <c r="W45" s="128"/>
      <c r="X45" s="125" t="e">
        <f t="shared" si="5"/>
        <v>#N/A</v>
      </c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</row>
    <row r="46" s="82" customFormat="1" ht="15" customHeight="1" spans="1:254">
      <c r="A46" s="15">
        <v>43</v>
      </c>
      <c r="B46" s="100" t="s">
        <v>98</v>
      </c>
      <c r="C46" s="101" t="e">
        <f>VLOOKUP(B46,#REF!,3,0)</f>
        <v>#REF!</v>
      </c>
      <c r="D46" s="102" t="e">
        <f>VLOOKUP(B46,#REF!,7,0)</f>
        <v>#REF!</v>
      </c>
      <c r="E46" s="103" t="e">
        <f>VLOOKUP(B46,#REF!,4,0)</f>
        <v>#REF!</v>
      </c>
      <c r="F46" s="104">
        <v>44561</v>
      </c>
      <c r="G46" s="101"/>
      <c r="H46" s="101">
        <v>3</v>
      </c>
      <c r="I46" s="101"/>
      <c r="J46" s="101"/>
      <c r="K46" s="101"/>
      <c r="L46" s="101"/>
      <c r="M46" s="101"/>
      <c r="N46" s="101"/>
      <c r="O46" s="101"/>
      <c r="P46" s="109">
        <v>0.7</v>
      </c>
      <c r="Q46" s="122" t="e">
        <f>VLOOKUP(B46,'2024年员工工资待遇'!C:S,17,0)/12*H46</f>
        <v>#N/A</v>
      </c>
      <c r="R46" s="123" t="e">
        <f t="shared" si="1"/>
        <v>#N/A</v>
      </c>
      <c r="S46" s="101"/>
      <c r="T46" s="123"/>
      <c r="U46" s="101"/>
      <c r="V46" s="124" t="e">
        <f t="shared" si="2"/>
        <v>#N/A</v>
      </c>
      <c r="W46" s="128"/>
      <c r="X46" s="125" t="e">
        <f t="shared" si="5"/>
        <v>#N/A</v>
      </c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</row>
    <row r="47" s="82" customFormat="1" ht="15" customHeight="1" spans="1:254">
      <c r="A47" s="15">
        <v>44</v>
      </c>
      <c r="B47" s="100" t="s">
        <v>56</v>
      </c>
      <c r="C47" s="101" t="e">
        <f>VLOOKUP(B47,#REF!,3,0)</f>
        <v>#REF!</v>
      </c>
      <c r="D47" s="102" t="e">
        <f>VLOOKUP(B47,#REF!,7,0)</f>
        <v>#REF!</v>
      </c>
      <c r="E47" s="103" t="e">
        <f>VLOOKUP(B47,#REF!,4,0)</f>
        <v>#REF!</v>
      </c>
      <c r="F47" s="104">
        <v>44561</v>
      </c>
      <c r="G47" s="101">
        <v>250</v>
      </c>
      <c r="H47" s="101">
        <v>12</v>
      </c>
      <c r="I47" s="101"/>
      <c r="J47" s="101"/>
      <c r="K47" s="101"/>
      <c r="L47" s="101"/>
      <c r="M47" s="101"/>
      <c r="N47" s="101"/>
      <c r="O47" s="101"/>
      <c r="P47" s="109">
        <v>0.7</v>
      </c>
      <c r="Q47" s="122" t="e">
        <f>VLOOKUP(B47,'2024年员工工资待遇'!C:S,17,0)</f>
        <v>#N/A</v>
      </c>
      <c r="R47" s="123" t="e">
        <f t="shared" si="1"/>
        <v>#N/A</v>
      </c>
      <c r="S47" s="101"/>
      <c r="T47" s="123" t="e">
        <f>VLOOKUP(B47,#REF!,16,0)</f>
        <v>#REF!</v>
      </c>
      <c r="U47" s="101"/>
      <c r="V47" s="124" t="e">
        <f t="shared" si="2"/>
        <v>#N/A</v>
      </c>
      <c r="W47" s="128"/>
      <c r="X47" s="125" t="e">
        <f t="shared" si="5"/>
        <v>#N/A</v>
      </c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</row>
    <row r="48" s="82" customFormat="1" ht="15" customHeight="1" spans="1:254">
      <c r="A48" s="15">
        <v>45</v>
      </c>
      <c r="B48" s="100" t="s">
        <v>59</v>
      </c>
      <c r="C48" s="101" t="e">
        <f>VLOOKUP(B48,#REF!,3,0)</f>
        <v>#REF!</v>
      </c>
      <c r="D48" s="102" t="e">
        <f>VLOOKUP(B48,#REF!,7,0)</f>
        <v>#REF!</v>
      </c>
      <c r="E48" s="103" t="e">
        <f>VLOOKUP(B48,#REF!,4,0)</f>
        <v>#REF!</v>
      </c>
      <c r="F48" s="104">
        <v>44561</v>
      </c>
      <c r="G48" s="101">
        <v>250</v>
      </c>
      <c r="H48" s="101">
        <v>12</v>
      </c>
      <c r="I48" s="101"/>
      <c r="J48" s="101"/>
      <c r="K48" s="101"/>
      <c r="L48" s="101"/>
      <c r="M48" s="101"/>
      <c r="N48" s="101"/>
      <c r="O48" s="101"/>
      <c r="P48" s="109">
        <v>0.7</v>
      </c>
      <c r="Q48" s="122" t="e">
        <f>VLOOKUP(B48,'2024年员工工资待遇'!C:S,17,0)</f>
        <v>#N/A</v>
      </c>
      <c r="R48" s="123" t="e">
        <f t="shared" si="1"/>
        <v>#N/A</v>
      </c>
      <c r="S48" s="101"/>
      <c r="T48" s="123" t="e">
        <f>VLOOKUP(B48,#REF!,16,0)</f>
        <v>#REF!</v>
      </c>
      <c r="U48" s="101"/>
      <c r="V48" s="124" t="e">
        <f t="shared" si="2"/>
        <v>#N/A</v>
      </c>
      <c r="W48" s="128"/>
      <c r="X48" s="125" t="e">
        <f t="shared" si="5"/>
        <v>#N/A</v>
      </c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</row>
    <row r="49" s="82" customFormat="1" ht="15" customHeight="1" spans="1:254">
      <c r="A49" s="15">
        <v>46</v>
      </c>
      <c r="B49" s="100" t="s">
        <v>99</v>
      </c>
      <c r="C49" s="101" t="e">
        <f>VLOOKUP(B49,#REF!,3,0)</f>
        <v>#REF!</v>
      </c>
      <c r="D49" s="102" t="e">
        <f>VLOOKUP(B49,#REF!,7,0)</f>
        <v>#REF!</v>
      </c>
      <c r="E49" s="103" t="e">
        <f>VLOOKUP(B49,#REF!,4,0)</f>
        <v>#REF!</v>
      </c>
      <c r="F49" s="104">
        <v>44561</v>
      </c>
      <c r="G49" s="101"/>
      <c r="H49" s="101">
        <v>3</v>
      </c>
      <c r="I49" s="101"/>
      <c r="J49" s="101"/>
      <c r="K49" s="101"/>
      <c r="L49" s="101"/>
      <c r="M49" s="101"/>
      <c r="N49" s="101"/>
      <c r="O49" s="101"/>
      <c r="P49" s="109">
        <v>0.7</v>
      </c>
      <c r="Q49" s="122" t="e">
        <f>VLOOKUP(B49,'2024年员工工资待遇'!C:S,17,0)/12*H49</f>
        <v>#N/A</v>
      </c>
      <c r="R49" s="123" t="e">
        <f t="shared" si="1"/>
        <v>#N/A</v>
      </c>
      <c r="S49" s="101"/>
      <c r="T49" s="123"/>
      <c r="U49" s="101"/>
      <c r="V49" s="124" t="e">
        <f t="shared" si="2"/>
        <v>#N/A</v>
      </c>
      <c r="W49" s="128"/>
      <c r="X49" s="125" t="e">
        <f t="shared" si="5"/>
        <v>#N/A</v>
      </c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</row>
    <row r="50" s="82" customFormat="1" customHeight="1" spans="2:254">
      <c r="B50" s="84"/>
      <c r="D50" s="84"/>
      <c r="E50" s="8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8" t="e">
        <f>SUM(Q5:Q49)</f>
        <v>#N/A</v>
      </c>
      <c r="R50" s="86"/>
      <c r="S50" s="15"/>
      <c r="T50" s="15"/>
      <c r="U50" s="15"/>
      <c r="V50" s="87"/>
      <c r="X50" s="88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</row>
    <row r="51" s="82" customFormat="1" customHeight="1" spans="2:254">
      <c r="B51" s="84"/>
      <c r="D51" s="84"/>
      <c r="E51" s="8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86"/>
      <c r="R51" s="86"/>
      <c r="S51" s="15"/>
      <c r="T51" s="15"/>
      <c r="U51" s="15"/>
      <c r="V51" s="87"/>
      <c r="X51" s="88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</row>
    <row r="52" s="82" customFormat="1" customHeight="1" spans="2:254">
      <c r="B52" s="84"/>
      <c r="D52" s="84"/>
      <c r="E52" s="8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86"/>
      <c r="R52" s="86"/>
      <c r="S52" s="15"/>
      <c r="T52" s="15"/>
      <c r="U52" s="15"/>
      <c r="V52" s="87"/>
      <c r="X52" s="88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</row>
    <row r="53" s="82" customFormat="1" customHeight="1" spans="2:254">
      <c r="B53" s="84"/>
      <c r="D53" s="84"/>
      <c r="E53" s="8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86"/>
      <c r="R53" s="86"/>
      <c r="S53" s="15"/>
      <c r="T53" s="15"/>
      <c r="U53" s="15"/>
      <c r="V53" s="87"/>
      <c r="X53" s="88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</row>
    <row r="54" s="82" customFormat="1" customHeight="1" spans="2:254">
      <c r="B54" s="84"/>
      <c r="D54" s="84"/>
      <c r="E54" s="8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86"/>
      <c r="R54" s="86"/>
      <c r="S54" s="15"/>
      <c r="T54" s="15"/>
      <c r="U54" s="15"/>
      <c r="V54" s="87"/>
      <c r="X54" s="88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</row>
    <row r="55" s="82" customFormat="1" customHeight="1" spans="2:254">
      <c r="B55" s="84"/>
      <c r="D55" s="84"/>
      <c r="E55" s="8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86"/>
      <c r="R55" s="86"/>
      <c r="S55" s="15"/>
      <c r="T55" s="15"/>
      <c r="U55" s="15"/>
      <c r="V55" s="87"/>
      <c r="X55" s="88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</row>
    <row r="56" s="82" customFormat="1" customHeight="1" spans="2:254">
      <c r="B56" s="84"/>
      <c r="D56" s="84"/>
      <c r="E56" s="8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86"/>
      <c r="R56" s="86"/>
      <c r="S56" s="15"/>
      <c r="T56" s="15"/>
      <c r="U56" s="15"/>
      <c r="V56" s="87"/>
      <c r="X56" s="88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</row>
    <row r="57" s="82" customFormat="1" customHeight="1" spans="2:254">
      <c r="B57" s="84"/>
      <c r="D57" s="84"/>
      <c r="E57" s="8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86"/>
      <c r="R57" s="86"/>
      <c r="S57" s="15"/>
      <c r="T57" s="15"/>
      <c r="U57" s="15"/>
      <c r="V57" s="87"/>
      <c r="X57" s="88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</row>
    <row r="58" s="82" customFormat="1" customHeight="1" spans="2:254">
      <c r="B58" s="84"/>
      <c r="D58" s="84"/>
      <c r="E58" s="8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86"/>
      <c r="R58" s="86"/>
      <c r="S58" s="15"/>
      <c r="T58" s="15"/>
      <c r="U58" s="15"/>
      <c r="V58" s="87"/>
      <c r="X58" s="88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</row>
    <row r="59" s="82" customFormat="1" customHeight="1" spans="2:254">
      <c r="B59" s="84"/>
      <c r="D59" s="84"/>
      <c r="E59" s="8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86"/>
      <c r="R59" s="86"/>
      <c r="S59" s="15"/>
      <c r="T59" s="15"/>
      <c r="U59" s="15"/>
      <c r="V59" s="87"/>
      <c r="X59" s="88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</row>
    <row r="60" s="82" customFormat="1" customHeight="1" spans="2:254">
      <c r="B60" s="84"/>
      <c r="D60" s="84"/>
      <c r="E60" s="8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86"/>
      <c r="R60" s="86"/>
      <c r="S60" s="15"/>
      <c r="T60" s="15"/>
      <c r="U60" s="15"/>
      <c r="V60" s="87"/>
      <c r="X60" s="88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</row>
    <row r="61" s="82" customFormat="1" customHeight="1" spans="2:254">
      <c r="B61" s="84"/>
      <c r="D61" s="84"/>
      <c r="E61" s="8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86"/>
      <c r="R61" s="86"/>
      <c r="S61" s="15"/>
      <c r="T61" s="15"/>
      <c r="U61" s="15"/>
      <c r="V61" s="87"/>
      <c r="X61" s="88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</row>
    <row r="62" s="82" customFormat="1" customHeight="1" spans="2:254">
      <c r="B62" s="84"/>
      <c r="D62" s="84"/>
      <c r="E62" s="8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86"/>
      <c r="R62" s="86"/>
      <c r="S62" s="15"/>
      <c r="T62" s="15"/>
      <c r="U62" s="15"/>
      <c r="V62" s="87"/>
      <c r="X62" s="88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</row>
    <row r="63" s="82" customFormat="1" customHeight="1" spans="2:254">
      <c r="B63" s="84"/>
      <c r="D63" s="84"/>
      <c r="E63" s="8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86"/>
      <c r="R63" s="86"/>
      <c r="S63" s="15"/>
      <c r="T63" s="15"/>
      <c r="U63" s="15"/>
      <c r="V63" s="87"/>
      <c r="X63" s="88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</row>
    <row r="64" s="82" customFormat="1" customHeight="1" spans="2:254">
      <c r="B64" s="84"/>
      <c r="D64" s="84"/>
      <c r="E64" s="8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86"/>
      <c r="R64" s="86"/>
      <c r="S64" s="15"/>
      <c r="T64" s="15"/>
      <c r="U64" s="15"/>
      <c r="V64" s="87"/>
      <c r="X64" s="88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</row>
    <row r="65" s="82" customFormat="1" customHeight="1" spans="2:254">
      <c r="B65" s="84"/>
      <c r="D65" s="84"/>
      <c r="E65" s="8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86"/>
      <c r="R65" s="86"/>
      <c r="S65" s="15"/>
      <c r="T65" s="15"/>
      <c r="U65" s="15"/>
      <c r="V65" s="87"/>
      <c r="X65" s="88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</row>
    <row r="66" s="82" customFormat="1" customHeight="1" spans="2:254">
      <c r="B66" s="84"/>
      <c r="D66" s="84"/>
      <c r="E66" s="8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86"/>
      <c r="R66" s="86"/>
      <c r="S66" s="15"/>
      <c r="T66" s="15"/>
      <c r="U66" s="15"/>
      <c r="V66" s="87"/>
      <c r="X66" s="88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</row>
    <row r="67" s="82" customFormat="1" customHeight="1" spans="2:254">
      <c r="B67" s="84"/>
      <c r="D67" s="84"/>
      <c r="E67" s="8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86"/>
      <c r="R67" s="86"/>
      <c r="S67" s="15"/>
      <c r="T67" s="15"/>
      <c r="U67" s="15"/>
      <c r="V67" s="87"/>
      <c r="X67" s="88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</row>
    <row r="68" s="82" customFormat="1" customHeight="1" spans="2:254">
      <c r="B68" s="84"/>
      <c r="D68" s="84"/>
      <c r="E68" s="8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86"/>
      <c r="R68" s="86"/>
      <c r="S68" s="15"/>
      <c r="T68" s="15"/>
      <c r="U68" s="15"/>
      <c r="V68" s="87"/>
      <c r="X68" s="88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</row>
    <row r="69" s="82" customFormat="1" customHeight="1" spans="2:254">
      <c r="B69" s="84"/>
      <c r="D69" s="84"/>
      <c r="E69" s="8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86"/>
      <c r="R69" s="86"/>
      <c r="S69" s="15"/>
      <c r="T69" s="15"/>
      <c r="U69" s="15"/>
      <c r="V69" s="87"/>
      <c r="X69" s="88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</row>
    <row r="70" s="82" customFormat="1" customHeight="1" spans="2:254">
      <c r="B70" s="84"/>
      <c r="D70" s="84"/>
      <c r="E70" s="8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86"/>
      <c r="R70" s="86"/>
      <c r="S70" s="15"/>
      <c r="T70" s="15"/>
      <c r="U70" s="15"/>
      <c r="V70" s="87"/>
      <c r="X70" s="88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</row>
    <row r="71" s="82" customFormat="1" customHeight="1" spans="2:254">
      <c r="B71" s="84"/>
      <c r="D71" s="84"/>
      <c r="E71" s="8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86"/>
      <c r="R71" s="86"/>
      <c r="S71" s="15"/>
      <c r="T71" s="15"/>
      <c r="U71" s="15"/>
      <c r="V71" s="87"/>
      <c r="X71" s="88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</row>
    <row r="72" s="82" customFormat="1" customHeight="1" spans="2:254">
      <c r="B72" s="84"/>
      <c r="D72" s="84"/>
      <c r="E72" s="8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86"/>
      <c r="R72" s="86"/>
      <c r="S72" s="15"/>
      <c r="T72" s="15"/>
      <c r="U72" s="15"/>
      <c r="V72" s="87"/>
      <c r="X72" s="88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</row>
    <row r="73" s="82" customFormat="1" customHeight="1" spans="2:254">
      <c r="B73" s="84"/>
      <c r="D73" s="84"/>
      <c r="E73" s="8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86"/>
      <c r="R73" s="86"/>
      <c r="S73" s="15"/>
      <c r="T73" s="15"/>
      <c r="U73" s="15"/>
      <c r="V73" s="87"/>
      <c r="X73" s="88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</row>
    <row r="74" s="82" customFormat="1" customHeight="1" spans="2:254">
      <c r="B74" s="84"/>
      <c r="D74" s="84"/>
      <c r="E74" s="8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86"/>
      <c r="R74" s="86"/>
      <c r="S74" s="15"/>
      <c r="T74" s="15"/>
      <c r="U74" s="15"/>
      <c r="V74" s="87"/>
      <c r="X74" s="88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</row>
    <row r="75" s="82" customFormat="1" customHeight="1" spans="2:254">
      <c r="B75" s="84"/>
      <c r="D75" s="84"/>
      <c r="E75" s="8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86"/>
      <c r="R75" s="86"/>
      <c r="S75" s="15"/>
      <c r="T75" s="15"/>
      <c r="U75" s="15"/>
      <c r="V75" s="87"/>
      <c r="X75" s="88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</row>
    <row r="76" s="82" customFormat="1" customHeight="1" spans="2:254">
      <c r="B76" s="84"/>
      <c r="D76" s="84"/>
      <c r="E76" s="8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86"/>
      <c r="R76" s="86"/>
      <c r="S76" s="15"/>
      <c r="T76" s="15"/>
      <c r="U76" s="15"/>
      <c r="V76" s="87"/>
      <c r="X76" s="88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</row>
    <row r="77" s="82" customFormat="1" customHeight="1" spans="2:254">
      <c r="B77" s="84"/>
      <c r="D77" s="84"/>
      <c r="E77" s="8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86"/>
      <c r="R77" s="86"/>
      <c r="S77" s="15"/>
      <c r="T77" s="15"/>
      <c r="U77" s="15"/>
      <c r="V77" s="87"/>
      <c r="X77" s="88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</row>
    <row r="78" s="82" customFormat="1" customHeight="1" spans="2:254">
      <c r="B78" s="84"/>
      <c r="D78" s="84"/>
      <c r="E78" s="8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86"/>
      <c r="R78" s="86"/>
      <c r="S78" s="15"/>
      <c r="T78" s="15"/>
      <c r="U78" s="15"/>
      <c r="V78" s="87"/>
      <c r="X78" s="88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</row>
    <row r="79" s="82" customFormat="1" customHeight="1" spans="2:254">
      <c r="B79" s="84"/>
      <c r="D79" s="84"/>
      <c r="E79" s="8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86"/>
      <c r="R79" s="86"/>
      <c r="S79" s="15"/>
      <c r="T79" s="15"/>
      <c r="U79" s="15"/>
      <c r="V79" s="87"/>
      <c r="X79" s="88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</row>
  </sheetData>
  <autoFilter xmlns:etc="http://www.wps.cn/officeDocument/2017/etCustomData" ref="A4:IT50" etc:filterBottomFollowUsedRange="0">
    <extLst/>
  </autoFilter>
  <mergeCells count="14">
    <mergeCell ref="A1:W1"/>
    <mergeCell ref="H3:I3"/>
    <mergeCell ref="J3:L3"/>
    <mergeCell ref="M3:O3"/>
    <mergeCell ref="S3:U3"/>
    <mergeCell ref="B3:B4"/>
    <mergeCell ref="E3:E4"/>
    <mergeCell ref="F3:F4"/>
    <mergeCell ref="P3:P4"/>
    <mergeCell ref="Q3:Q4"/>
    <mergeCell ref="R3:R4"/>
    <mergeCell ref="V3:V4"/>
    <mergeCell ref="W3:W4"/>
    <mergeCell ref="X3:X4"/>
  </mergeCells>
  <conditionalFormatting sqref="H5:H37">
    <cfRule type="cellIs" dxfId="0" priority="1" operator="lessThan">
      <formula>12</formula>
    </cfRule>
  </conditionalFormatting>
  <conditionalFormatting sqref="I5:I37">
    <cfRule type="cellIs" dxfId="0" priority="3" operator="greaterThan">
      <formula>120</formula>
    </cfRule>
  </conditionalFormatting>
  <conditionalFormatting sqref="T1 T3:T49 T80:T65536">
    <cfRule type="cellIs" dxfId="0" priority="2" operator="lessThan">
      <formula>90</formula>
    </cfRule>
  </conditionalFormatting>
  <pageMargins left="0.393055555555556" right="0.75" top="0.275" bottom="0.472222222222222" header="0.156944444444444" footer="0.196527777777778"/>
  <pageSetup paperSize="9" scale="7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5"/>
    <pageSetUpPr fitToPage="1"/>
  </sheetPr>
  <dimension ref="A1:IU36"/>
  <sheetViews>
    <sheetView zoomScale="110" zoomScaleNormal="110" workbookViewId="0">
      <pane xSplit="8" ySplit="4" topLeftCell="I5" activePane="bottomRight" state="frozen"/>
      <selection/>
      <selection pane="topRight"/>
      <selection pane="bottomLeft"/>
      <selection pane="bottomRight" activeCell="U9" sqref="U9"/>
    </sheetView>
  </sheetViews>
  <sheetFormatPr defaultColWidth="10.2857142857143" defaultRowHeight="30.75" customHeight="1"/>
  <cols>
    <col min="1" max="1" width="3.07619047619048" style="41" customWidth="1"/>
    <col min="2" max="2" width="7.14285714285714" style="45" customWidth="1"/>
    <col min="3" max="3" width="9" style="41" customWidth="1"/>
    <col min="4" max="4" width="10.2857142857143" style="45" customWidth="1"/>
    <col min="5" max="5" width="11.4285714285714" style="46" customWidth="1"/>
    <col min="6" max="6" width="13.3714285714286" style="41" customWidth="1"/>
    <col min="7" max="7" width="7.36190476190476" style="41" customWidth="1"/>
    <col min="8" max="8" width="8" style="41" customWidth="1"/>
    <col min="9" max="9" width="6.71428571428571" style="41" customWidth="1"/>
    <col min="10" max="10" width="5" style="41" hidden="1" customWidth="1"/>
    <col min="11" max="11" width="4.28571428571429" style="41" hidden="1" customWidth="1"/>
    <col min="12" max="12" width="6" style="41" hidden="1" customWidth="1"/>
    <col min="13" max="14" width="4.28571428571429" style="41" hidden="1" customWidth="1"/>
    <col min="15" max="15" width="6.28571428571429" style="41" hidden="1" customWidth="1"/>
    <col min="16" max="16" width="10.8571428571429" style="47" customWidth="1"/>
    <col min="17" max="17" width="8.57142857142857" style="47" customWidth="1"/>
    <col min="18" max="18" width="10" style="47" customWidth="1"/>
    <col min="19" max="19" width="7.02857142857143" style="47" customWidth="1"/>
    <col min="20" max="20" width="7.36190476190476" style="47" customWidth="1"/>
    <col min="21" max="21" width="10.1428571428571" style="47" customWidth="1"/>
    <col min="22" max="22" width="12.1428571428571" style="47" customWidth="1"/>
    <col min="23" max="23" width="10.7142857142857" style="47" customWidth="1"/>
    <col min="24" max="25" width="11" style="41"/>
    <col min="26" max="229" width="10.2857142857143" style="41"/>
    <col min="230" max="253" width="10.2857142857143" style="48"/>
    <col min="254" max="16384" width="10.2857142857143" style="49"/>
  </cols>
  <sheetData>
    <row r="1" s="41" customFormat="1" ht="24" customHeight="1" spans="1:244">
      <c r="A1" s="50" t="s">
        <v>100</v>
      </c>
      <c r="B1" s="51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63"/>
      <c r="Q1" s="63"/>
      <c r="R1" s="63"/>
      <c r="S1" s="63"/>
      <c r="T1" s="63"/>
      <c r="U1" s="63"/>
      <c r="V1" s="63"/>
      <c r="W1" s="63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</row>
    <row r="2" s="41" customFormat="1" ht="14.25" customHeight="1" spans="2:244">
      <c r="B2" s="52"/>
      <c r="C2" s="53"/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64"/>
      <c r="Q2" s="64"/>
      <c r="R2" s="64"/>
      <c r="S2" s="64"/>
      <c r="T2" s="64"/>
      <c r="U2" s="64"/>
      <c r="V2" s="64"/>
      <c r="W2" s="64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</row>
    <row r="3" s="42" customFormat="1" ht="23" customHeight="1" spans="1:255">
      <c r="A3" s="54"/>
      <c r="B3" s="55" t="s">
        <v>1</v>
      </c>
      <c r="C3" s="54"/>
      <c r="D3" s="56"/>
      <c r="E3" s="54" t="s">
        <v>2</v>
      </c>
      <c r="F3" s="54" t="s">
        <v>3</v>
      </c>
      <c r="G3" s="54"/>
      <c r="H3" s="54" t="s">
        <v>4</v>
      </c>
      <c r="I3" s="54"/>
      <c r="J3" s="54" t="s">
        <v>5</v>
      </c>
      <c r="K3" s="54"/>
      <c r="L3" s="54"/>
      <c r="M3" s="54" t="s">
        <v>6</v>
      </c>
      <c r="N3" s="54"/>
      <c r="O3" s="54"/>
      <c r="P3" s="65" t="s">
        <v>7</v>
      </c>
      <c r="Q3" s="54" t="s">
        <v>8</v>
      </c>
      <c r="R3" s="65" t="s">
        <v>9</v>
      </c>
      <c r="S3" s="65" t="s">
        <v>10</v>
      </c>
      <c r="T3" s="65"/>
      <c r="U3" s="65"/>
      <c r="V3" s="65" t="s">
        <v>11</v>
      </c>
      <c r="W3" s="65" t="s">
        <v>12</v>
      </c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80"/>
      <c r="IU3" s="80"/>
    </row>
    <row r="4" s="42" customFormat="1" ht="37" customHeight="1" spans="1:255">
      <c r="A4" s="54" t="s">
        <v>13</v>
      </c>
      <c r="B4" s="55"/>
      <c r="C4" s="54" t="s">
        <v>14</v>
      </c>
      <c r="D4" s="54" t="s">
        <v>15</v>
      </c>
      <c r="E4" s="54"/>
      <c r="F4" s="54"/>
      <c r="G4" s="54" t="s">
        <v>16</v>
      </c>
      <c r="H4" s="54" t="s">
        <v>17</v>
      </c>
      <c r="I4" s="54" t="s">
        <v>18</v>
      </c>
      <c r="J4" s="66" t="s">
        <v>19</v>
      </c>
      <c r="K4" s="66" t="s">
        <v>20</v>
      </c>
      <c r="L4" s="66" t="s">
        <v>21</v>
      </c>
      <c r="M4" s="66" t="s">
        <v>19</v>
      </c>
      <c r="N4" s="66" t="s">
        <v>20</v>
      </c>
      <c r="O4" s="66" t="s">
        <v>21</v>
      </c>
      <c r="P4" s="65"/>
      <c r="Q4" s="54"/>
      <c r="R4" s="65"/>
      <c r="S4" s="65" t="s">
        <v>22</v>
      </c>
      <c r="T4" s="65" t="s">
        <v>23</v>
      </c>
      <c r="U4" s="65" t="s">
        <v>24</v>
      </c>
      <c r="V4" s="65"/>
      <c r="W4" s="65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80"/>
      <c r="IU4" s="80"/>
    </row>
    <row r="5" s="43" customFormat="1" ht="15" customHeight="1" spans="1:255">
      <c r="A5" s="57">
        <v>1</v>
      </c>
      <c r="B5" s="58" t="s">
        <v>28</v>
      </c>
      <c r="C5" s="58" t="s">
        <v>26</v>
      </c>
      <c r="D5" s="59">
        <v>41345</v>
      </c>
      <c r="E5" s="60" t="e">
        <f>VLOOKUP(B5,'2024年年终奖名单'!#REF!,4,0)</f>
        <v>#REF!</v>
      </c>
      <c r="F5" s="59">
        <v>44926</v>
      </c>
      <c r="G5" s="57">
        <v>257</v>
      </c>
      <c r="H5" s="57">
        <v>12</v>
      </c>
      <c r="I5" s="57"/>
      <c r="J5" s="67"/>
      <c r="K5" s="67"/>
      <c r="L5" s="68"/>
      <c r="M5" s="67"/>
      <c r="N5" s="68"/>
      <c r="O5" s="68"/>
      <c r="P5" s="69" t="e">
        <f>VLOOKUP(B5,'2024年员工工资待遇'!C:S,17,0)/12*H5</f>
        <v>#N/A</v>
      </c>
      <c r="Q5" s="72">
        <v>0.2</v>
      </c>
      <c r="R5" s="69" t="e">
        <f>P5*Q5</f>
        <v>#N/A</v>
      </c>
      <c r="S5" s="73">
        <v>0.2</v>
      </c>
      <c r="T5" s="74" t="e">
        <f>VLOOKUP(B5:B6,#REF!,15,0)</f>
        <v>#REF!</v>
      </c>
      <c r="U5" s="69"/>
      <c r="V5" s="69" t="e">
        <f>R5*(1-S5)-U5</f>
        <v>#N/A</v>
      </c>
      <c r="W5" s="57"/>
      <c r="X5" s="75"/>
      <c r="Y5" s="78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81"/>
      <c r="IU5" s="81"/>
    </row>
    <row r="6" s="44" customFormat="1" ht="15" customHeight="1" spans="1:255">
      <c r="A6" s="57">
        <v>2</v>
      </c>
      <c r="B6" s="58" t="s">
        <v>89</v>
      </c>
      <c r="C6" s="58" t="e">
        <f>VLOOKUP(B6,'2024年年终奖名单'!#REF!,3,0)</f>
        <v>#REF!</v>
      </c>
      <c r="D6" s="59">
        <v>44247</v>
      </c>
      <c r="E6" s="60" t="e">
        <f>VLOOKUP(B6,'2024年年终奖名单'!#REF!,4,0)</f>
        <v>#REF!</v>
      </c>
      <c r="F6" s="59">
        <v>44926</v>
      </c>
      <c r="G6" s="57">
        <v>257</v>
      </c>
      <c r="H6" s="57">
        <v>12</v>
      </c>
      <c r="I6" s="57"/>
      <c r="J6" s="67"/>
      <c r="K6" s="67"/>
      <c r="L6" s="57"/>
      <c r="M6" s="67"/>
      <c r="N6" s="57"/>
      <c r="O6" s="57"/>
      <c r="P6" s="69" t="e">
        <f>VLOOKUP(B6,'2024年员工工资待遇'!C:S,17,0)/12*H6</f>
        <v>#N/A</v>
      </c>
      <c r="Q6" s="72">
        <v>0.2</v>
      </c>
      <c r="R6" s="69" t="e">
        <f>P6*Q6</f>
        <v>#N/A</v>
      </c>
      <c r="S6" s="69"/>
      <c r="T6" s="74" t="e">
        <f>VLOOKUP(B6:B19,#REF!,15,0)</f>
        <v>#REF!</v>
      </c>
      <c r="U6" s="69"/>
      <c r="V6" s="69" t="e">
        <f>R6*(1-S6)-U6</f>
        <v>#N/A</v>
      </c>
      <c r="W6" s="57"/>
      <c r="X6" s="75"/>
      <c r="Y6" s="78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IT6" s="81"/>
      <c r="IU6" s="81"/>
    </row>
    <row r="7" s="41" customFormat="1" customHeight="1" spans="1:253">
      <c r="A7" s="61"/>
      <c r="B7" s="62" t="s">
        <v>70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70" t="e">
        <f>SUM(P5:P6)</f>
        <v>#N/A</v>
      </c>
      <c r="Q7" s="70"/>
      <c r="R7" s="70" t="e">
        <f>SUM(R5:R6)</f>
        <v>#N/A</v>
      </c>
      <c r="S7" s="70">
        <f>SUM(S5:S6)</f>
        <v>0.2</v>
      </c>
      <c r="T7" s="70"/>
      <c r="U7" s="70">
        <f>SUM(U5:U6)</f>
        <v>0</v>
      </c>
      <c r="V7" s="69" t="e">
        <f>SUM(V5:V6)</f>
        <v>#N/A</v>
      </c>
      <c r="W7" s="76"/>
      <c r="X7" s="75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</row>
    <row r="8" s="41" customFormat="1" customHeight="1" spans="1:253">
      <c r="A8" s="47"/>
      <c r="B8" s="47"/>
      <c r="C8" s="47" t="s">
        <v>71</v>
      </c>
      <c r="D8" s="47"/>
      <c r="E8" s="47"/>
      <c r="F8" s="47"/>
      <c r="G8" s="47"/>
      <c r="I8" s="41" t="s">
        <v>72</v>
      </c>
      <c r="P8" s="47"/>
      <c r="Q8" s="47"/>
      <c r="R8" s="47"/>
      <c r="S8" s="47"/>
      <c r="T8" s="77" t="s">
        <v>101</v>
      </c>
      <c r="U8" s="47"/>
      <c r="V8" s="47"/>
      <c r="W8" s="47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</row>
    <row r="9" s="41" customFormat="1" customHeight="1" spans="1:253">
      <c r="A9" s="47"/>
      <c r="B9" s="47"/>
      <c r="C9" s="47"/>
      <c r="D9" s="47"/>
      <c r="E9" s="47"/>
      <c r="F9" s="47"/>
      <c r="G9" s="47"/>
      <c r="P9" s="47"/>
      <c r="Q9" s="47"/>
      <c r="R9" s="47"/>
      <c r="S9" s="47"/>
      <c r="T9" s="47"/>
      <c r="U9" s="47"/>
      <c r="V9" s="47"/>
      <c r="W9" s="47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</row>
    <row r="10" s="41" customFormat="1" customHeight="1" spans="1:253">
      <c r="A10" s="47"/>
      <c r="B10" s="47"/>
      <c r="C10" s="47"/>
      <c r="D10" s="47"/>
      <c r="E10" s="47"/>
      <c r="F10" s="47"/>
      <c r="G10" s="47"/>
      <c r="P10" s="47"/>
      <c r="Q10" s="47"/>
      <c r="R10" s="47"/>
      <c r="S10" s="47"/>
      <c r="T10" s="47"/>
      <c r="U10" s="47"/>
      <c r="V10" s="47"/>
      <c r="W10" s="47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</row>
    <row r="11" s="41" customFormat="1" customHeight="1" spans="1:253">
      <c r="A11" s="47"/>
      <c r="B11" s="47"/>
      <c r="C11" s="47"/>
      <c r="D11" s="47"/>
      <c r="E11" s="47"/>
      <c r="F11" s="47"/>
      <c r="G11" s="47"/>
      <c r="P11" s="47"/>
      <c r="Q11" s="47"/>
      <c r="R11" s="47"/>
      <c r="S11" s="47"/>
      <c r="T11" s="47"/>
      <c r="U11" s="47"/>
      <c r="V11" s="47"/>
      <c r="W11" s="47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</row>
    <row r="12" s="41" customFormat="1" customHeight="1" spans="1:253">
      <c r="A12" s="47"/>
      <c r="B12" s="47"/>
      <c r="C12" s="47"/>
      <c r="D12" s="47"/>
      <c r="E12" s="47"/>
      <c r="F12" s="47"/>
      <c r="G12" s="47"/>
      <c r="P12" s="47"/>
      <c r="Q12" s="47"/>
      <c r="R12" s="47"/>
      <c r="S12" s="47"/>
      <c r="T12" s="47"/>
      <c r="U12" s="47"/>
      <c r="V12" s="47"/>
      <c r="W12" s="47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="41" customFormat="1" customHeight="1" spans="1:253">
      <c r="A13" s="47"/>
      <c r="B13" s="47"/>
      <c r="C13" s="47"/>
      <c r="D13" s="47"/>
      <c r="E13" s="47"/>
      <c r="F13" s="47"/>
      <c r="G13" s="47"/>
      <c r="P13" s="47"/>
      <c r="Q13" s="47"/>
      <c r="R13" s="47"/>
      <c r="S13" s="47"/>
      <c r="T13" s="47"/>
      <c r="U13" s="47"/>
      <c r="V13" s="47"/>
      <c r="W13" s="47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</row>
    <row r="14" s="41" customFormat="1" customHeight="1" spans="1:253">
      <c r="A14" s="47"/>
      <c r="B14" s="47"/>
      <c r="C14" s="47"/>
      <c r="D14" s="47"/>
      <c r="E14" s="47"/>
      <c r="F14" s="47"/>
      <c r="G14" s="47"/>
      <c r="P14" s="47"/>
      <c r="Q14" s="47"/>
      <c r="R14" s="47"/>
      <c r="S14" s="47"/>
      <c r="T14" s="47"/>
      <c r="U14" s="47"/>
      <c r="V14" s="47"/>
      <c r="W14" s="47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</row>
    <row r="15" s="41" customFormat="1" customHeight="1" spans="1:253">
      <c r="A15" s="47"/>
      <c r="B15" s="47"/>
      <c r="C15" s="47"/>
      <c r="D15" s="47"/>
      <c r="E15" s="47"/>
      <c r="F15" s="47"/>
      <c r="G15" s="47"/>
      <c r="P15" s="47"/>
      <c r="Q15" s="47"/>
      <c r="R15" s="47"/>
      <c r="S15" s="47"/>
      <c r="T15" s="47"/>
      <c r="U15" s="47"/>
      <c r="V15" s="47"/>
      <c r="W15" s="47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</row>
    <row r="16" s="41" customFormat="1" customHeight="1" spans="1:253">
      <c r="A16" s="47"/>
      <c r="B16" s="47"/>
      <c r="C16" s="47"/>
      <c r="D16" s="47"/>
      <c r="E16" s="47"/>
      <c r="F16" s="47"/>
      <c r="G16" s="47"/>
      <c r="P16" s="47"/>
      <c r="Q16" s="47"/>
      <c r="R16" s="47"/>
      <c r="S16" s="47"/>
      <c r="T16" s="47"/>
      <c r="U16" s="47"/>
      <c r="V16" s="47"/>
      <c r="W16" s="47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</row>
    <row r="17" s="41" customFormat="1" customHeight="1" spans="1:253">
      <c r="A17" s="47"/>
      <c r="B17" s="47"/>
      <c r="C17" s="47"/>
      <c r="D17" s="47"/>
      <c r="E17" s="47"/>
      <c r="F17" s="47"/>
      <c r="G17" s="47"/>
      <c r="P17" s="47"/>
      <c r="Q17" s="47"/>
      <c r="R17" s="47"/>
      <c r="S17" s="47"/>
      <c r="T17" s="47"/>
      <c r="U17" s="47"/>
      <c r="V17" s="47"/>
      <c r="W17" s="47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</row>
    <row r="18" s="41" customFormat="1" customHeight="1" spans="1:253">
      <c r="A18" s="47"/>
      <c r="B18" s="47"/>
      <c r="C18" s="47"/>
      <c r="D18" s="47"/>
      <c r="E18" s="47"/>
      <c r="F18" s="47"/>
      <c r="G18" s="47"/>
      <c r="P18" s="47"/>
      <c r="Q18" s="47"/>
      <c r="R18" s="47"/>
      <c r="S18" s="47"/>
      <c r="T18" s="47"/>
      <c r="U18" s="47"/>
      <c r="V18" s="47"/>
      <c r="W18" s="47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</row>
    <row r="19" s="41" customFormat="1" customHeight="1" spans="1:253">
      <c r="A19" s="47"/>
      <c r="B19" s="47"/>
      <c r="C19" s="47"/>
      <c r="D19" s="47"/>
      <c r="E19" s="47"/>
      <c r="F19" s="47"/>
      <c r="G19" s="47"/>
      <c r="P19" s="47"/>
      <c r="Q19" s="47"/>
      <c r="R19" s="47"/>
      <c r="S19" s="47"/>
      <c r="T19" s="47"/>
      <c r="U19" s="47"/>
      <c r="V19" s="47"/>
      <c r="W19" s="47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</row>
    <row r="20" s="41" customFormat="1" customHeight="1" spans="1:253">
      <c r="A20" s="47"/>
      <c r="B20" s="47"/>
      <c r="C20" s="47"/>
      <c r="D20" s="47"/>
      <c r="E20" s="47"/>
      <c r="F20" s="47"/>
      <c r="G20" s="47"/>
      <c r="P20" s="47"/>
      <c r="Q20" s="47"/>
      <c r="R20" s="47"/>
      <c r="S20" s="47"/>
      <c r="T20" s="47"/>
      <c r="U20" s="47"/>
      <c r="V20" s="47"/>
      <c r="W20" s="47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</row>
    <row r="21" s="41" customFormat="1" customHeight="1" spans="1:253">
      <c r="A21" s="47"/>
      <c r="B21" s="47"/>
      <c r="C21" s="47"/>
      <c r="D21" s="47"/>
      <c r="E21" s="47"/>
      <c r="F21" s="47"/>
      <c r="G21" s="47"/>
      <c r="P21" s="47"/>
      <c r="Q21" s="47"/>
      <c r="R21" s="47"/>
      <c r="S21" s="47"/>
      <c r="T21" s="47"/>
      <c r="U21" s="47"/>
      <c r="V21" s="47"/>
      <c r="W21" s="47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</row>
    <row r="22" s="41" customFormat="1" customHeight="1" spans="1:253">
      <c r="A22" s="47"/>
      <c r="B22" s="47"/>
      <c r="C22" s="47"/>
      <c r="D22" s="47"/>
      <c r="E22" s="47"/>
      <c r="F22" s="47"/>
      <c r="G22" s="47"/>
      <c r="P22" s="47"/>
      <c r="Q22" s="47"/>
      <c r="R22" s="47"/>
      <c r="S22" s="47"/>
      <c r="T22" s="47"/>
      <c r="U22" s="47"/>
      <c r="V22" s="47"/>
      <c r="W22" s="47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</row>
    <row r="23" s="41" customFormat="1" customHeight="1" spans="1:253">
      <c r="A23" s="47"/>
      <c r="B23" s="47"/>
      <c r="C23" s="47"/>
      <c r="D23" s="47"/>
      <c r="E23" s="47"/>
      <c r="F23" s="47"/>
      <c r="G23" s="47"/>
      <c r="P23" s="47"/>
      <c r="Q23" s="47"/>
      <c r="R23" s="47"/>
      <c r="S23" s="47"/>
      <c r="T23" s="47"/>
      <c r="U23" s="47"/>
      <c r="V23" s="47"/>
      <c r="W23" s="47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</row>
    <row r="24" s="41" customFormat="1" customHeight="1" spans="1:253">
      <c r="A24" s="47"/>
      <c r="B24" s="47"/>
      <c r="C24" s="47"/>
      <c r="D24" s="47"/>
      <c r="E24" s="47"/>
      <c r="F24" s="47"/>
      <c r="G24" s="47"/>
      <c r="P24" s="47"/>
      <c r="Q24" s="47"/>
      <c r="R24" s="47"/>
      <c r="S24" s="47"/>
      <c r="T24" s="47"/>
      <c r="U24" s="47"/>
      <c r="V24" s="47"/>
      <c r="W24" s="47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</row>
    <row r="25" s="41" customFormat="1" customHeight="1" spans="1:253">
      <c r="A25" s="47"/>
      <c r="B25" s="47"/>
      <c r="C25" s="47"/>
      <c r="D25" s="47"/>
      <c r="E25" s="47"/>
      <c r="F25" s="47"/>
      <c r="G25" s="47"/>
      <c r="P25" s="47"/>
      <c r="Q25" s="47"/>
      <c r="R25" s="47"/>
      <c r="S25" s="47"/>
      <c r="T25" s="47"/>
      <c r="U25" s="47"/>
      <c r="V25" s="47"/>
      <c r="W25" s="47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</row>
    <row r="26" s="41" customFormat="1" customHeight="1" spans="1:253">
      <c r="A26" s="47"/>
      <c r="B26" s="47"/>
      <c r="C26" s="47"/>
      <c r="D26" s="47"/>
      <c r="E26" s="47"/>
      <c r="F26" s="47"/>
      <c r="G26" s="47"/>
      <c r="P26" s="47"/>
      <c r="Q26" s="47"/>
      <c r="R26" s="47"/>
      <c r="S26" s="47"/>
      <c r="T26" s="47"/>
      <c r="U26" s="47"/>
      <c r="V26" s="47"/>
      <c r="W26" s="47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</row>
    <row r="27" s="41" customFormat="1" customHeight="1" spans="1:253">
      <c r="A27" s="47"/>
      <c r="B27" s="47"/>
      <c r="C27" s="47"/>
      <c r="D27" s="47"/>
      <c r="E27" s="47"/>
      <c r="F27" s="47"/>
      <c r="G27" s="47"/>
      <c r="P27" s="47"/>
      <c r="Q27" s="47"/>
      <c r="R27" s="47"/>
      <c r="S27" s="47"/>
      <c r="T27" s="47"/>
      <c r="U27" s="47"/>
      <c r="V27" s="47"/>
      <c r="W27" s="47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</row>
    <row r="28" s="41" customFormat="1" customHeight="1" spans="1:253">
      <c r="A28" s="47"/>
      <c r="B28" s="47"/>
      <c r="C28" s="47"/>
      <c r="D28" s="47"/>
      <c r="E28" s="47"/>
      <c r="F28" s="47"/>
      <c r="G28" s="47"/>
      <c r="P28" s="47"/>
      <c r="Q28" s="47"/>
      <c r="R28" s="47"/>
      <c r="S28" s="47"/>
      <c r="T28" s="47"/>
      <c r="U28" s="47"/>
      <c r="V28" s="47"/>
      <c r="W28" s="47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</row>
    <row r="29" s="41" customFormat="1" customHeight="1" spans="1:253">
      <c r="A29" s="47"/>
      <c r="B29" s="47"/>
      <c r="C29" s="47"/>
      <c r="D29" s="47"/>
      <c r="E29" s="47"/>
      <c r="F29" s="47"/>
      <c r="G29" s="47"/>
      <c r="P29" s="47"/>
      <c r="Q29" s="47"/>
      <c r="R29" s="47"/>
      <c r="S29" s="47"/>
      <c r="T29" s="47"/>
      <c r="U29" s="47"/>
      <c r="V29" s="47"/>
      <c r="W29" s="47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</row>
    <row r="30" s="41" customFormat="1" customHeight="1" spans="1:253">
      <c r="A30" s="47"/>
      <c r="B30" s="47"/>
      <c r="C30" s="47"/>
      <c r="D30" s="47"/>
      <c r="E30" s="47"/>
      <c r="F30" s="47"/>
      <c r="G30" s="47"/>
      <c r="P30" s="47"/>
      <c r="Q30" s="47"/>
      <c r="R30" s="47"/>
      <c r="S30" s="47"/>
      <c r="T30" s="47"/>
      <c r="U30" s="47"/>
      <c r="V30" s="47"/>
      <c r="W30" s="47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</row>
    <row r="31" s="41" customFormat="1" customHeight="1" spans="1:253">
      <c r="A31" s="47"/>
      <c r="B31" s="47"/>
      <c r="C31" s="47"/>
      <c r="D31" s="47"/>
      <c r="E31" s="47"/>
      <c r="F31" s="47"/>
      <c r="G31" s="47"/>
      <c r="P31" s="47"/>
      <c r="Q31" s="47"/>
      <c r="R31" s="47"/>
      <c r="S31" s="47"/>
      <c r="T31" s="47"/>
      <c r="U31" s="47"/>
      <c r="V31" s="47"/>
      <c r="W31" s="47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</row>
    <row r="32" s="41" customFormat="1" customHeight="1" spans="1:253">
      <c r="A32" s="47"/>
      <c r="B32" s="47"/>
      <c r="C32" s="47"/>
      <c r="D32" s="47"/>
      <c r="E32" s="47"/>
      <c r="F32" s="47"/>
      <c r="G32" s="47"/>
      <c r="P32" s="47"/>
      <c r="Q32" s="47"/>
      <c r="R32" s="47"/>
      <c r="S32" s="47"/>
      <c r="T32" s="47"/>
      <c r="U32" s="47"/>
      <c r="V32" s="47"/>
      <c r="W32" s="47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</row>
    <row r="33" s="41" customFormat="1" customHeight="1" spans="1:253">
      <c r="A33" s="47"/>
      <c r="B33" s="47"/>
      <c r="C33" s="47"/>
      <c r="D33" s="47"/>
      <c r="E33" s="47"/>
      <c r="F33" s="47"/>
      <c r="G33" s="47"/>
      <c r="P33" s="47"/>
      <c r="Q33" s="47"/>
      <c r="R33" s="47"/>
      <c r="S33" s="47"/>
      <c r="T33" s="47"/>
      <c r="U33" s="47"/>
      <c r="V33" s="47"/>
      <c r="W33" s="47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</row>
    <row r="34" s="41" customFormat="1" customHeight="1" spans="1:253">
      <c r="A34" s="47"/>
      <c r="B34" s="47"/>
      <c r="C34" s="47"/>
      <c r="D34" s="47"/>
      <c r="E34" s="47"/>
      <c r="F34" s="47"/>
      <c r="G34" s="47"/>
      <c r="P34" s="47"/>
      <c r="Q34" s="47"/>
      <c r="R34" s="47"/>
      <c r="S34" s="47"/>
      <c r="T34" s="47"/>
      <c r="U34" s="47"/>
      <c r="V34" s="47"/>
      <c r="W34" s="47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</row>
    <row r="35" s="41" customFormat="1" customHeight="1" spans="1:253">
      <c r="A35" s="47"/>
      <c r="B35" s="47"/>
      <c r="C35" s="47"/>
      <c r="D35" s="47"/>
      <c r="E35" s="47"/>
      <c r="F35" s="47"/>
      <c r="G35" s="47"/>
      <c r="P35" s="47"/>
      <c r="Q35" s="47"/>
      <c r="R35" s="47"/>
      <c r="S35" s="47"/>
      <c r="T35" s="47"/>
      <c r="U35" s="47"/>
      <c r="V35" s="47"/>
      <c r="W35" s="47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</row>
    <row r="36" customHeight="1" spans="1:7">
      <c r="A36" s="47"/>
      <c r="B36" s="47"/>
      <c r="C36" s="47"/>
      <c r="D36" s="47"/>
      <c r="E36" s="47"/>
      <c r="F36" s="47"/>
      <c r="G36" s="47"/>
    </row>
  </sheetData>
  <autoFilter xmlns:etc="http://www.wps.cn/officeDocument/2017/etCustomData" ref="A4:IS10" etc:filterBottomFollowUsedRange="0">
    <extLst/>
  </autoFilter>
  <mergeCells count="14">
    <mergeCell ref="A1:W1"/>
    <mergeCell ref="H3:I3"/>
    <mergeCell ref="J3:L3"/>
    <mergeCell ref="M3:O3"/>
    <mergeCell ref="S3:U3"/>
    <mergeCell ref="B7:O7"/>
    <mergeCell ref="B3:B4"/>
    <mergeCell ref="E3:E4"/>
    <mergeCell ref="F3:F4"/>
    <mergeCell ref="P3:P4"/>
    <mergeCell ref="Q3:Q4"/>
    <mergeCell ref="R3:R4"/>
    <mergeCell ref="V3:V4"/>
    <mergeCell ref="W3:W4"/>
  </mergeCells>
  <conditionalFormatting sqref="H5:H6">
    <cfRule type="cellIs" dxfId="0" priority="1" operator="lessThan">
      <formula>12</formula>
    </cfRule>
  </conditionalFormatting>
  <conditionalFormatting sqref="I5:I6">
    <cfRule type="cellIs" dxfId="0" priority="3" operator="greaterThan">
      <formula>120</formula>
    </cfRule>
  </conditionalFormatting>
  <conditionalFormatting sqref="T1 T3:T6 T36:T65502">
    <cfRule type="cellIs" dxfId="0" priority="2" operator="lessThan">
      <formula>90</formula>
    </cfRule>
  </conditionalFormatting>
  <pageMargins left="0.904861111111111" right="0.550694444444444" top="0.354166666666667" bottom="0.275" header="0.118055555555556" footer="0.118055555555556"/>
  <pageSetup paperSize="9" scale="8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Y39"/>
  <sheetViews>
    <sheetView workbookViewId="0">
      <selection activeCell="K36" sqref="K36:Q36"/>
    </sheetView>
  </sheetViews>
  <sheetFormatPr defaultColWidth="10.2857142857143" defaultRowHeight="30.75" customHeight="1"/>
  <cols>
    <col min="1" max="1" width="4.57142857142857" style="16" customWidth="1"/>
    <col min="2" max="2" width="7.14285714285714" style="15" customWidth="1"/>
    <col min="3" max="3" width="9.28571428571429" style="17" customWidth="1"/>
    <col min="4" max="4" width="12.7142857142857" style="17" customWidth="1"/>
    <col min="5" max="5" width="10.5714285714286" style="15" customWidth="1"/>
    <col min="6" max="14" width="9.71428571428571" style="15" customWidth="1"/>
    <col min="15" max="15" width="9.71428571428571" style="18" customWidth="1"/>
    <col min="16" max="16" width="10.5714285714286" style="15" customWidth="1"/>
    <col min="17" max="17" width="12.8571428571429" style="18" customWidth="1"/>
    <col min="18" max="18" width="12.1428571428571" style="15" customWidth="1"/>
    <col min="19" max="19" width="10.7142857142857" style="15" customWidth="1"/>
    <col min="20" max="20" width="13.7142857142857" style="15" customWidth="1"/>
    <col min="21" max="209" width="10.2857142857143" style="15"/>
    <col min="210" max="233" width="10.2857142857143" style="19"/>
    <col min="234" max="235" width="10.2857142857143" style="14"/>
    <col min="236" max="16384" width="10.2857142857143" style="16"/>
  </cols>
  <sheetData>
    <row r="1" s="14" customFormat="1" customHeight="1" spans="3:19">
      <c r="C1" s="20" t="s">
        <v>102</v>
      </c>
      <c r="D1" s="21"/>
      <c r="E1" s="20"/>
      <c r="F1" s="20"/>
      <c r="G1" s="20"/>
      <c r="H1" s="20"/>
      <c r="I1" s="20"/>
      <c r="J1" s="20"/>
      <c r="K1" s="20"/>
      <c r="L1" s="20"/>
      <c r="M1" s="20"/>
      <c r="N1" s="20"/>
      <c r="O1" s="38"/>
      <c r="P1" s="20"/>
      <c r="Q1" s="38"/>
      <c r="R1" s="20"/>
      <c r="S1" s="20"/>
    </row>
    <row r="2" s="14" customFormat="1" ht="79" customHeight="1" spans="2:224">
      <c r="B2" s="15"/>
      <c r="C2" s="22" t="s">
        <v>103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39"/>
      <c r="P2" s="22"/>
      <c r="Q2" s="39"/>
      <c r="R2" s="22"/>
      <c r="S2" s="22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</row>
    <row r="3" s="15" customFormat="1" customHeight="1" spans="2:233">
      <c r="B3" s="23" t="s">
        <v>104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</row>
    <row r="4" s="15" customFormat="1" customHeight="1" spans="2:233">
      <c r="B4" s="24" t="s">
        <v>13</v>
      </c>
      <c r="C4" s="24" t="s">
        <v>14</v>
      </c>
      <c r="D4" s="24" t="s">
        <v>1</v>
      </c>
      <c r="E4" s="24" t="s">
        <v>2</v>
      </c>
      <c r="F4" s="25" t="s">
        <v>105</v>
      </c>
      <c r="G4" s="25" t="s">
        <v>106</v>
      </c>
      <c r="H4" s="25" t="s">
        <v>107</v>
      </c>
      <c r="I4" s="25" t="s">
        <v>108</v>
      </c>
      <c r="J4" s="25" t="s">
        <v>109</v>
      </c>
      <c r="K4" s="25" t="s">
        <v>110</v>
      </c>
      <c r="L4" s="25" t="s">
        <v>111</v>
      </c>
      <c r="M4" s="25" t="s">
        <v>112</v>
      </c>
      <c r="N4" s="25" t="s">
        <v>113</v>
      </c>
      <c r="O4" s="25" t="s">
        <v>114</v>
      </c>
      <c r="P4" s="25" t="s">
        <v>115</v>
      </c>
      <c r="Q4" s="25" t="s">
        <v>116</v>
      </c>
      <c r="R4" s="25" t="s">
        <v>117</v>
      </c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</row>
    <row r="5" s="15" customFormat="1" customHeight="1" spans="2:233">
      <c r="B5" s="26">
        <v>1</v>
      </c>
      <c r="C5" s="26" t="s">
        <v>26</v>
      </c>
      <c r="D5" s="26" t="s">
        <v>25</v>
      </c>
      <c r="E5" s="26" t="s">
        <v>27</v>
      </c>
      <c r="F5" s="27">
        <v>15266.42</v>
      </c>
      <c r="G5" s="27">
        <v>10466.54</v>
      </c>
      <c r="H5" s="27">
        <v>14199.78</v>
      </c>
      <c r="I5" s="27">
        <v>16433.06</v>
      </c>
      <c r="J5" s="27">
        <v>17633.03</v>
      </c>
      <c r="K5" s="27">
        <v>16566.39</v>
      </c>
      <c r="L5" s="27">
        <v>16833.05</v>
      </c>
      <c r="M5" s="27">
        <v>17499.7</v>
      </c>
      <c r="N5" s="27">
        <v>19499.65</v>
      </c>
      <c r="O5" s="27">
        <v>25399.75</v>
      </c>
      <c r="P5" s="27">
        <v>17933.02</v>
      </c>
      <c r="Q5" s="27">
        <v>18066.35</v>
      </c>
      <c r="R5" s="40">
        <f t="shared" ref="R5:R39" si="0">AVERAGE(F5:Q5)</f>
        <v>17149.7283333333</v>
      </c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</row>
    <row r="6" s="15" customFormat="1" customHeight="1" spans="2:233">
      <c r="B6" s="26">
        <v>2</v>
      </c>
      <c r="C6" s="26"/>
      <c r="D6" s="26" t="s">
        <v>28</v>
      </c>
      <c r="E6" s="26" t="s">
        <v>29</v>
      </c>
      <c r="F6" s="28">
        <v>16530</v>
      </c>
      <c r="G6" s="28">
        <v>13110</v>
      </c>
      <c r="H6" s="28">
        <v>15770</v>
      </c>
      <c r="I6" s="28">
        <v>17390</v>
      </c>
      <c r="J6" s="28">
        <v>18245</v>
      </c>
      <c r="K6" s="28">
        <v>17285</v>
      </c>
      <c r="L6" s="28">
        <v>17675</v>
      </c>
      <c r="M6" s="28">
        <v>18150</v>
      </c>
      <c r="N6" s="28">
        <v>19575</v>
      </c>
      <c r="O6" s="28">
        <v>15912.5</v>
      </c>
      <c r="P6" s="28">
        <v>18430</v>
      </c>
      <c r="Q6" s="28">
        <v>18525</v>
      </c>
      <c r="R6" s="40">
        <f t="shared" si="0"/>
        <v>17216.4583333333</v>
      </c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</row>
    <row r="7" s="15" customFormat="1" customHeight="1" spans="2:233">
      <c r="B7" s="26">
        <v>3</v>
      </c>
      <c r="C7" s="26"/>
      <c r="D7" s="29" t="s">
        <v>30</v>
      </c>
      <c r="E7" s="29" t="s">
        <v>118</v>
      </c>
      <c r="F7" s="28">
        <v>10440</v>
      </c>
      <c r="G7" s="28">
        <v>8280</v>
      </c>
      <c r="H7" s="28">
        <v>9960</v>
      </c>
      <c r="I7" s="28">
        <v>11020</v>
      </c>
      <c r="J7" s="28">
        <v>11560</v>
      </c>
      <c r="K7" s="28">
        <v>11080</v>
      </c>
      <c r="L7" s="28">
        <v>11200</v>
      </c>
      <c r="M7" s="28">
        <v>11500</v>
      </c>
      <c r="N7" s="28">
        <v>12400</v>
      </c>
      <c r="O7" s="28">
        <v>10500</v>
      </c>
      <c r="P7" s="28">
        <v>11640</v>
      </c>
      <c r="Q7" s="28">
        <v>11700</v>
      </c>
      <c r="R7" s="40">
        <f t="shared" si="0"/>
        <v>10940</v>
      </c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</row>
    <row r="8" s="15" customFormat="1" customHeight="1" spans="2:233">
      <c r="B8" s="26">
        <v>4</v>
      </c>
      <c r="C8" s="26" t="s">
        <v>119</v>
      </c>
      <c r="D8" s="26" t="s">
        <v>32</v>
      </c>
      <c r="E8" s="26" t="s">
        <v>120</v>
      </c>
      <c r="F8" s="27">
        <v>8100</v>
      </c>
      <c r="G8" s="27">
        <v>8100</v>
      </c>
      <c r="H8" s="27">
        <v>8100</v>
      </c>
      <c r="I8" s="27">
        <v>8100</v>
      </c>
      <c r="J8" s="27">
        <v>8100</v>
      </c>
      <c r="K8" s="27">
        <v>8100</v>
      </c>
      <c r="L8" s="27">
        <v>8100</v>
      </c>
      <c r="M8" s="27">
        <v>8100</v>
      </c>
      <c r="N8" s="27">
        <v>8100</v>
      </c>
      <c r="O8" s="27">
        <v>8100</v>
      </c>
      <c r="P8" s="27">
        <v>8100</v>
      </c>
      <c r="Q8" s="27">
        <v>8100</v>
      </c>
      <c r="R8" s="40">
        <f t="shared" si="0"/>
        <v>8100</v>
      </c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</row>
    <row r="9" s="15" customFormat="1" customHeight="1" spans="2:233">
      <c r="B9" s="26">
        <v>5</v>
      </c>
      <c r="C9" s="26"/>
      <c r="D9" s="26" t="s">
        <v>33</v>
      </c>
      <c r="E9" s="26" t="s">
        <v>121</v>
      </c>
      <c r="F9" s="30">
        <v>5000</v>
      </c>
      <c r="G9" s="30">
        <v>5000</v>
      </c>
      <c r="H9" s="30">
        <v>5000</v>
      </c>
      <c r="I9" s="30">
        <v>5000</v>
      </c>
      <c r="J9" s="30">
        <v>4880</v>
      </c>
      <c r="K9" s="30">
        <v>5000</v>
      </c>
      <c r="L9" s="30">
        <v>5000</v>
      </c>
      <c r="M9" s="30">
        <v>5000</v>
      </c>
      <c r="N9" s="30">
        <v>5000</v>
      </c>
      <c r="O9" s="30">
        <v>5000</v>
      </c>
      <c r="P9" s="30">
        <v>5000</v>
      </c>
      <c r="Q9" s="30">
        <v>5000</v>
      </c>
      <c r="R9" s="40">
        <f t="shared" si="0"/>
        <v>4990</v>
      </c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</row>
    <row r="10" s="15" customFormat="1" customHeight="1" spans="2:233">
      <c r="B10" s="26">
        <v>6</v>
      </c>
      <c r="C10" s="26"/>
      <c r="D10" s="26" t="s">
        <v>31</v>
      </c>
      <c r="E10" s="26" t="s">
        <v>122</v>
      </c>
      <c r="F10" s="30">
        <v>3600</v>
      </c>
      <c r="G10" s="30">
        <v>3600</v>
      </c>
      <c r="H10" s="30">
        <v>3600</v>
      </c>
      <c r="I10" s="30">
        <v>3600</v>
      </c>
      <c r="J10" s="30">
        <v>3600</v>
      </c>
      <c r="K10" s="30">
        <v>3600</v>
      </c>
      <c r="L10" s="30">
        <v>3600</v>
      </c>
      <c r="M10" s="30">
        <v>3600</v>
      </c>
      <c r="N10" s="30">
        <v>3600</v>
      </c>
      <c r="O10" s="30">
        <v>3600</v>
      </c>
      <c r="P10" s="30">
        <v>3600</v>
      </c>
      <c r="Q10" s="30">
        <v>3600</v>
      </c>
      <c r="R10" s="40">
        <f t="shared" si="0"/>
        <v>3600</v>
      </c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</row>
    <row r="11" s="15" customFormat="1" customHeight="1" spans="2:233">
      <c r="B11" s="26">
        <v>7</v>
      </c>
      <c r="C11" s="26" t="s">
        <v>123</v>
      </c>
      <c r="D11" s="26" t="s">
        <v>34</v>
      </c>
      <c r="E11" s="26" t="s">
        <v>120</v>
      </c>
      <c r="F11" s="30">
        <v>12000</v>
      </c>
      <c r="G11" s="30">
        <v>10240</v>
      </c>
      <c r="H11" s="30">
        <v>12000</v>
      </c>
      <c r="I11" s="30">
        <v>12000</v>
      </c>
      <c r="J11" s="30">
        <v>12000</v>
      </c>
      <c r="K11" s="30">
        <v>12000</v>
      </c>
      <c r="L11" s="30">
        <v>12000</v>
      </c>
      <c r="M11" s="30">
        <v>12000</v>
      </c>
      <c r="N11" s="30">
        <v>12000</v>
      </c>
      <c r="O11" s="30">
        <v>12000</v>
      </c>
      <c r="P11" s="30">
        <v>12000</v>
      </c>
      <c r="Q11" s="30">
        <v>12000</v>
      </c>
      <c r="R11" s="40">
        <f t="shared" si="0"/>
        <v>11853.3333333333</v>
      </c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</row>
    <row r="12" s="15" customFormat="1" customHeight="1" spans="2:233">
      <c r="B12" s="26">
        <v>8</v>
      </c>
      <c r="C12" s="26"/>
      <c r="D12" s="26" t="s">
        <v>35</v>
      </c>
      <c r="E12" s="26" t="s">
        <v>124</v>
      </c>
      <c r="F12" s="30">
        <v>5000</v>
      </c>
      <c r="G12" s="30">
        <v>5000</v>
      </c>
      <c r="H12" s="30">
        <v>5000</v>
      </c>
      <c r="I12" s="30">
        <v>5000</v>
      </c>
      <c r="J12" s="30">
        <v>5000</v>
      </c>
      <c r="K12" s="30">
        <v>5000</v>
      </c>
      <c r="L12" s="30">
        <v>5000</v>
      </c>
      <c r="M12" s="30">
        <v>5000</v>
      </c>
      <c r="N12" s="30">
        <v>5000</v>
      </c>
      <c r="O12" s="30">
        <v>5000</v>
      </c>
      <c r="P12" s="30">
        <v>5000</v>
      </c>
      <c r="Q12" s="30">
        <v>5000</v>
      </c>
      <c r="R12" s="40">
        <f t="shared" si="0"/>
        <v>5000</v>
      </c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</row>
    <row r="13" s="15" customFormat="1" customHeight="1" spans="2:233">
      <c r="B13" s="26">
        <v>9</v>
      </c>
      <c r="C13" s="26"/>
      <c r="D13" s="31" t="s">
        <v>36</v>
      </c>
      <c r="E13" s="31" t="s">
        <v>125</v>
      </c>
      <c r="F13" s="30">
        <v>6300</v>
      </c>
      <c r="G13" s="30">
        <v>6500</v>
      </c>
      <c r="H13" s="30">
        <v>6500</v>
      </c>
      <c r="I13" s="30">
        <v>6500</v>
      </c>
      <c r="J13" s="30">
        <v>6500</v>
      </c>
      <c r="K13" s="30">
        <v>6500</v>
      </c>
      <c r="L13" s="30">
        <v>6500</v>
      </c>
      <c r="M13" s="30">
        <v>6500</v>
      </c>
      <c r="N13" s="30">
        <v>6500</v>
      </c>
      <c r="O13" s="30">
        <v>6500</v>
      </c>
      <c r="P13" s="30">
        <v>6500</v>
      </c>
      <c r="Q13" s="30">
        <v>6500</v>
      </c>
      <c r="R13" s="40">
        <f t="shared" si="0"/>
        <v>6483.33333333333</v>
      </c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</row>
    <row r="14" s="15" customFormat="1" customHeight="1" spans="2:233">
      <c r="B14" s="26">
        <v>10</v>
      </c>
      <c r="C14" s="26" t="s">
        <v>57</v>
      </c>
      <c r="D14" s="26" t="s">
        <v>58</v>
      </c>
      <c r="E14" s="26" t="s">
        <v>120</v>
      </c>
      <c r="F14" s="30">
        <v>11850</v>
      </c>
      <c r="G14" s="30">
        <v>11850</v>
      </c>
      <c r="H14" s="30">
        <v>11850</v>
      </c>
      <c r="I14" s="30">
        <v>11850</v>
      </c>
      <c r="J14" s="30">
        <v>11850</v>
      </c>
      <c r="K14" s="30">
        <v>11850</v>
      </c>
      <c r="L14" s="30">
        <v>11850</v>
      </c>
      <c r="M14" s="30">
        <v>11850</v>
      </c>
      <c r="N14" s="30">
        <v>11850</v>
      </c>
      <c r="O14" s="30">
        <v>11850</v>
      </c>
      <c r="P14" s="30">
        <v>11850</v>
      </c>
      <c r="Q14" s="30">
        <v>11850</v>
      </c>
      <c r="R14" s="40">
        <f t="shared" si="0"/>
        <v>11850</v>
      </c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</row>
    <row r="15" customHeight="1" spans="2:18">
      <c r="B15" s="26">
        <v>11</v>
      </c>
      <c r="C15" s="26"/>
      <c r="D15" s="26" t="s">
        <v>60</v>
      </c>
      <c r="E15" s="26" t="s">
        <v>126</v>
      </c>
      <c r="F15" s="30">
        <v>7400</v>
      </c>
      <c r="G15" s="30">
        <v>7400</v>
      </c>
      <c r="H15" s="30">
        <v>7400</v>
      </c>
      <c r="I15" s="30">
        <v>7400</v>
      </c>
      <c r="J15" s="30">
        <v>7400</v>
      </c>
      <c r="K15" s="30">
        <v>7400</v>
      </c>
      <c r="L15" s="30">
        <v>7400</v>
      </c>
      <c r="M15" s="30">
        <v>7400</v>
      </c>
      <c r="N15" s="30">
        <v>7400</v>
      </c>
      <c r="O15" s="30">
        <v>7400</v>
      </c>
      <c r="P15" s="30">
        <v>7400</v>
      </c>
      <c r="Q15" s="30">
        <v>7400</v>
      </c>
      <c r="R15" s="40">
        <f t="shared" si="0"/>
        <v>7400</v>
      </c>
    </row>
    <row r="16" customHeight="1" spans="2:18">
      <c r="B16" s="26">
        <v>13</v>
      </c>
      <c r="C16" s="26"/>
      <c r="D16" s="26" t="s">
        <v>59</v>
      </c>
      <c r="E16" s="26" t="s">
        <v>126</v>
      </c>
      <c r="F16" s="30">
        <v>6500</v>
      </c>
      <c r="G16" s="30">
        <v>6500</v>
      </c>
      <c r="H16" s="30">
        <v>6500</v>
      </c>
      <c r="I16" s="30">
        <v>6500</v>
      </c>
      <c r="J16" s="30">
        <v>6500</v>
      </c>
      <c r="K16" s="30">
        <v>6500</v>
      </c>
      <c r="L16" s="30">
        <v>6500</v>
      </c>
      <c r="M16" s="30">
        <v>6500</v>
      </c>
      <c r="N16" s="30">
        <v>6500</v>
      </c>
      <c r="O16" s="30">
        <v>6500</v>
      </c>
      <c r="P16" s="30">
        <v>6500</v>
      </c>
      <c r="Q16" s="30">
        <v>6500</v>
      </c>
      <c r="R16" s="40">
        <f t="shared" si="0"/>
        <v>6500</v>
      </c>
    </row>
    <row r="17" customHeight="1" spans="2:18">
      <c r="B17" s="26">
        <v>14</v>
      </c>
      <c r="C17" s="26"/>
      <c r="D17" s="26" t="s">
        <v>56</v>
      </c>
      <c r="E17" s="26" t="s">
        <v>127</v>
      </c>
      <c r="F17" s="30">
        <v>7575</v>
      </c>
      <c r="G17" s="30">
        <v>7575</v>
      </c>
      <c r="H17" s="30">
        <v>7575</v>
      </c>
      <c r="I17" s="30">
        <v>7575</v>
      </c>
      <c r="J17" s="30">
        <v>7575</v>
      </c>
      <c r="K17" s="30">
        <v>7575</v>
      </c>
      <c r="L17" s="30">
        <v>7575</v>
      </c>
      <c r="M17" s="30">
        <v>7575</v>
      </c>
      <c r="N17" s="30">
        <v>7575</v>
      </c>
      <c r="O17" s="30">
        <v>7575</v>
      </c>
      <c r="P17" s="30">
        <v>7575</v>
      </c>
      <c r="Q17" s="30">
        <v>7575</v>
      </c>
      <c r="R17" s="40">
        <f t="shared" si="0"/>
        <v>7575</v>
      </c>
    </row>
    <row r="18" customHeight="1" spans="2:18">
      <c r="B18" s="26">
        <v>15</v>
      </c>
      <c r="C18" s="26" t="s">
        <v>128</v>
      </c>
      <c r="D18" s="32" t="s">
        <v>37</v>
      </c>
      <c r="E18" s="32" t="s">
        <v>129</v>
      </c>
      <c r="F18" s="30">
        <v>9000</v>
      </c>
      <c r="G18" s="30">
        <v>9000</v>
      </c>
      <c r="H18" s="30">
        <v>9000</v>
      </c>
      <c r="I18" s="30">
        <v>9000</v>
      </c>
      <c r="J18" s="30">
        <v>9000</v>
      </c>
      <c r="K18" s="30">
        <v>9000</v>
      </c>
      <c r="L18" s="30">
        <v>9000</v>
      </c>
      <c r="M18" s="30">
        <v>9000</v>
      </c>
      <c r="N18" s="30">
        <v>9000</v>
      </c>
      <c r="O18" s="30">
        <v>9000</v>
      </c>
      <c r="P18" s="30">
        <v>9000</v>
      </c>
      <c r="Q18" s="30">
        <v>9000</v>
      </c>
      <c r="R18" s="40">
        <f t="shared" si="0"/>
        <v>9000</v>
      </c>
    </row>
    <row r="19" customHeight="1" spans="2:18">
      <c r="B19" s="26">
        <v>16</v>
      </c>
      <c r="C19" s="26"/>
      <c r="D19" s="32" t="s">
        <v>38</v>
      </c>
      <c r="E19" s="32" t="s">
        <v>130</v>
      </c>
      <c r="F19" s="30">
        <v>3541</v>
      </c>
      <c r="G19" s="30">
        <v>3541</v>
      </c>
      <c r="H19" s="30">
        <v>3541</v>
      </c>
      <c r="I19" s="30">
        <v>3541</v>
      </c>
      <c r="J19" s="30">
        <v>3541</v>
      </c>
      <c r="K19" s="30">
        <v>3541</v>
      </c>
      <c r="L19" s="30">
        <v>3541</v>
      </c>
      <c r="M19" s="30">
        <v>3541</v>
      </c>
      <c r="N19" s="30">
        <v>3541</v>
      </c>
      <c r="O19" s="30">
        <v>3541</v>
      </c>
      <c r="P19" s="30">
        <v>3541</v>
      </c>
      <c r="Q19" s="30">
        <v>3541</v>
      </c>
      <c r="R19" s="40">
        <f t="shared" si="0"/>
        <v>3541</v>
      </c>
    </row>
    <row r="20" customHeight="1" spans="2:18">
      <c r="B20" s="26">
        <v>17</v>
      </c>
      <c r="C20" s="26"/>
      <c r="D20" s="32" t="s">
        <v>39</v>
      </c>
      <c r="E20" s="32" t="s">
        <v>130</v>
      </c>
      <c r="F20" s="30">
        <v>5900</v>
      </c>
      <c r="G20" s="30">
        <v>5900</v>
      </c>
      <c r="H20" s="30">
        <v>5900</v>
      </c>
      <c r="I20" s="30">
        <v>5900</v>
      </c>
      <c r="J20" s="30">
        <v>5900</v>
      </c>
      <c r="K20" s="30">
        <v>5650</v>
      </c>
      <c r="L20" s="30">
        <v>5900</v>
      </c>
      <c r="M20" s="30">
        <v>5900</v>
      </c>
      <c r="N20" s="30">
        <v>5900</v>
      </c>
      <c r="O20" s="30">
        <v>5900</v>
      </c>
      <c r="P20" s="30">
        <v>5900</v>
      </c>
      <c r="Q20" s="30">
        <v>5900</v>
      </c>
      <c r="R20" s="40">
        <f t="shared" si="0"/>
        <v>5879.16666666667</v>
      </c>
    </row>
    <row r="21" customHeight="1" spans="2:18">
      <c r="B21" s="26">
        <v>18</v>
      </c>
      <c r="C21" s="26"/>
      <c r="D21" s="32" t="s">
        <v>40</v>
      </c>
      <c r="E21" s="32" t="s">
        <v>121</v>
      </c>
      <c r="F21" s="30">
        <v>4000</v>
      </c>
      <c r="G21" s="30">
        <v>4000</v>
      </c>
      <c r="H21" s="30">
        <v>4000</v>
      </c>
      <c r="I21" s="30">
        <v>4000</v>
      </c>
      <c r="J21" s="30">
        <v>4000</v>
      </c>
      <c r="K21" s="30">
        <v>4000</v>
      </c>
      <c r="L21" s="30">
        <v>4000</v>
      </c>
      <c r="M21" s="30">
        <v>4000</v>
      </c>
      <c r="N21" s="30">
        <v>4000</v>
      </c>
      <c r="O21" s="30">
        <v>4000</v>
      </c>
      <c r="P21" s="30">
        <v>3920</v>
      </c>
      <c r="Q21" s="30">
        <v>4000</v>
      </c>
      <c r="R21" s="40">
        <f t="shared" si="0"/>
        <v>3993.33333333333</v>
      </c>
    </row>
    <row r="22" customHeight="1" spans="2:18">
      <c r="B22" s="26">
        <v>19</v>
      </c>
      <c r="C22" s="26"/>
      <c r="D22" s="32" t="s">
        <v>42</v>
      </c>
      <c r="E22" s="32" t="s">
        <v>126</v>
      </c>
      <c r="F22" s="30">
        <v>6500</v>
      </c>
      <c r="G22" s="30">
        <v>6500</v>
      </c>
      <c r="H22" s="30">
        <v>6500</v>
      </c>
      <c r="I22" s="30">
        <v>6500</v>
      </c>
      <c r="J22" s="30">
        <v>6500</v>
      </c>
      <c r="K22" s="30">
        <v>6500</v>
      </c>
      <c r="L22" s="30">
        <v>6500</v>
      </c>
      <c r="M22" s="30">
        <v>6500</v>
      </c>
      <c r="N22" s="30">
        <v>6500</v>
      </c>
      <c r="O22" s="30">
        <v>6500</v>
      </c>
      <c r="P22" s="30">
        <v>6500</v>
      </c>
      <c r="Q22" s="30">
        <v>6500</v>
      </c>
      <c r="R22" s="40">
        <f t="shared" si="0"/>
        <v>6500</v>
      </c>
    </row>
    <row r="23" customHeight="1" spans="2:18">
      <c r="B23" s="26">
        <v>20</v>
      </c>
      <c r="C23" s="26"/>
      <c r="D23" s="32" t="s">
        <v>44</v>
      </c>
      <c r="E23" s="32" t="s">
        <v>130</v>
      </c>
      <c r="F23" s="30">
        <v>5500</v>
      </c>
      <c r="G23" s="30">
        <v>5500</v>
      </c>
      <c r="H23" s="30">
        <v>5500</v>
      </c>
      <c r="I23" s="30">
        <v>5500</v>
      </c>
      <c r="J23" s="30">
        <v>5500</v>
      </c>
      <c r="K23" s="30">
        <v>5500</v>
      </c>
      <c r="L23" s="30">
        <v>5500</v>
      </c>
      <c r="M23" s="30">
        <v>5500</v>
      </c>
      <c r="N23" s="30">
        <v>5500</v>
      </c>
      <c r="O23" s="30">
        <v>5500</v>
      </c>
      <c r="P23" s="30">
        <v>5500</v>
      </c>
      <c r="Q23" s="30">
        <v>5500</v>
      </c>
      <c r="R23" s="40">
        <f t="shared" si="0"/>
        <v>5500</v>
      </c>
    </row>
    <row r="24" customHeight="1" spans="2:18">
      <c r="B24" s="26">
        <v>21</v>
      </c>
      <c r="C24" s="26"/>
      <c r="D24" s="32" t="s">
        <v>45</v>
      </c>
      <c r="E24" s="32" t="s">
        <v>131</v>
      </c>
      <c r="F24" s="30">
        <v>3500</v>
      </c>
      <c r="G24" s="30">
        <v>3500</v>
      </c>
      <c r="H24" s="30">
        <v>3500</v>
      </c>
      <c r="I24" s="30">
        <v>3500</v>
      </c>
      <c r="J24" s="30">
        <v>3500</v>
      </c>
      <c r="K24" s="30">
        <v>3500</v>
      </c>
      <c r="L24" s="30">
        <v>3500</v>
      </c>
      <c r="M24" s="30">
        <v>3500</v>
      </c>
      <c r="N24" s="30">
        <v>3500</v>
      </c>
      <c r="O24" s="30">
        <v>3500</v>
      </c>
      <c r="P24" s="30">
        <v>3500</v>
      </c>
      <c r="Q24" s="30">
        <v>3500</v>
      </c>
      <c r="R24" s="40">
        <f t="shared" si="0"/>
        <v>3500</v>
      </c>
    </row>
    <row r="25" customHeight="1" spans="2:18">
      <c r="B25" s="26">
        <v>22</v>
      </c>
      <c r="C25" s="26"/>
      <c r="D25" s="32" t="s">
        <v>41</v>
      </c>
      <c r="E25" s="32" t="s">
        <v>131</v>
      </c>
      <c r="F25" s="30">
        <v>3500</v>
      </c>
      <c r="G25" s="30">
        <v>3500</v>
      </c>
      <c r="H25" s="30">
        <v>3500</v>
      </c>
      <c r="I25" s="30">
        <v>3500</v>
      </c>
      <c r="J25" s="30">
        <v>3500</v>
      </c>
      <c r="K25" s="30">
        <v>3500</v>
      </c>
      <c r="L25" s="30">
        <v>3500</v>
      </c>
      <c r="M25" s="30">
        <v>3500</v>
      </c>
      <c r="N25" s="30">
        <v>3500</v>
      </c>
      <c r="O25" s="30">
        <v>3500</v>
      </c>
      <c r="P25" s="30">
        <v>3500</v>
      </c>
      <c r="Q25" s="30">
        <v>3500</v>
      </c>
      <c r="R25" s="40">
        <f t="shared" si="0"/>
        <v>3500</v>
      </c>
    </row>
    <row r="26" customHeight="1" spans="2:18">
      <c r="B26" s="26">
        <v>23</v>
      </c>
      <c r="C26" s="26"/>
      <c r="D26" s="31" t="s">
        <v>43</v>
      </c>
      <c r="E26" s="31" t="s">
        <v>130</v>
      </c>
      <c r="F26" s="33" t="s">
        <v>132</v>
      </c>
      <c r="G26" s="33" t="s">
        <v>132</v>
      </c>
      <c r="H26" s="33" t="s">
        <v>132</v>
      </c>
      <c r="I26" s="33" t="s">
        <v>132</v>
      </c>
      <c r="J26" s="33" t="s">
        <v>132</v>
      </c>
      <c r="K26" s="33" t="s">
        <v>132</v>
      </c>
      <c r="L26" s="33" t="s">
        <v>132</v>
      </c>
      <c r="M26" s="30">
        <v>5500</v>
      </c>
      <c r="N26" s="30">
        <v>5500</v>
      </c>
      <c r="O26" s="30">
        <v>5500</v>
      </c>
      <c r="P26" s="30">
        <v>5500</v>
      </c>
      <c r="Q26" s="30">
        <v>5500</v>
      </c>
      <c r="R26" s="40">
        <f t="shared" si="0"/>
        <v>5500</v>
      </c>
    </row>
    <row r="27" customHeight="1" spans="2:18">
      <c r="B27" s="26">
        <v>24</v>
      </c>
      <c r="C27" s="26" t="s">
        <v>64</v>
      </c>
      <c r="D27" s="32" t="s">
        <v>63</v>
      </c>
      <c r="E27" s="32" t="s">
        <v>64</v>
      </c>
      <c r="F27" s="30">
        <v>6000</v>
      </c>
      <c r="G27" s="30">
        <v>6000</v>
      </c>
      <c r="H27" s="30">
        <v>6000</v>
      </c>
      <c r="I27" s="30">
        <v>6000</v>
      </c>
      <c r="J27" s="30">
        <v>6000</v>
      </c>
      <c r="K27" s="30">
        <v>6000</v>
      </c>
      <c r="L27" s="30">
        <v>6000</v>
      </c>
      <c r="M27" s="30">
        <v>6000</v>
      </c>
      <c r="N27" s="30">
        <v>6000</v>
      </c>
      <c r="O27" s="30">
        <v>6000</v>
      </c>
      <c r="P27" s="30">
        <v>6000</v>
      </c>
      <c r="Q27" s="30">
        <v>6000</v>
      </c>
      <c r="R27" s="40">
        <f t="shared" si="0"/>
        <v>6000</v>
      </c>
    </row>
    <row r="28" customHeight="1" spans="2:18">
      <c r="B28" s="26">
        <v>25</v>
      </c>
      <c r="C28" s="26" t="s">
        <v>133</v>
      </c>
      <c r="D28" s="34" t="s">
        <v>46</v>
      </c>
      <c r="E28" s="32" t="s">
        <v>134</v>
      </c>
      <c r="F28" s="30">
        <v>5968</v>
      </c>
      <c r="G28" s="30">
        <v>5968</v>
      </c>
      <c r="H28" s="30">
        <v>5968</v>
      </c>
      <c r="I28" s="30">
        <v>5968</v>
      </c>
      <c r="J28" s="30">
        <v>5968</v>
      </c>
      <c r="K28" s="30">
        <v>5968</v>
      </c>
      <c r="L28" s="30">
        <v>5968</v>
      </c>
      <c r="M28" s="30">
        <v>5968</v>
      </c>
      <c r="N28" s="30">
        <v>5968</v>
      </c>
      <c r="O28" s="30">
        <v>5968</v>
      </c>
      <c r="P28" s="30">
        <v>5968</v>
      </c>
      <c r="Q28" s="30">
        <v>5968</v>
      </c>
      <c r="R28" s="40">
        <f t="shared" si="0"/>
        <v>5968</v>
      </c>
    </row>
    <row r="29" customHeight="1" spans="2:18">
      <c r="B29" s="26">
        <v>26</v>
      </c>
      <c r="C29" s="26"/>
      <c r="D29" s="34" t="s">
        <v>47</v>
      </c>
      <c r="E29" s="32" t="s">
        <v>135</v>
      </c>
      <c r="F29" s="30">
        <v>5000</v>
      </c>
      <c r="G29" s="30">
        <v>5000</v>
      </c>
      <c r="H29" s="30">
        <v>5000</v>
      </c>
      <c r="I29" s="30">
        <v>5000</v>
      </c>
      <c r="J29" s="30">
        <v>5000</v>
      </c>
      <c r="K29" s="30">
        <v>5000</v>
      </c>
      <c r="L29" s="30">
        <v>5000</v>
      </c>
      <c r="M29" s="30">
        <v>5000</v>
      </c>
      <c r="N29" s="30">
        <v>5000</v>
      </c>
      <c r="O29" s="30">
        <v>5000</v>
      </c>
      <c r="P29" s="30">
        <v>5000</v>
      </c>
      <c r="Q29" s="30">
        <v>5000</v>
      </c>
      <c r="R29" s="40">
        <f t="shared" si="0"/>
        <v>5000</v>
      </c>
    </row>
    <row r="30" customHeight="1" spans="2:18">
      <c r="B30" s="26">
        <v>27</v>
      </c>
      <c r="C30" s="26"/>
      <c r="D30" s="34" t="s">
        <v>48</v>
      </c>
      <c r="E30" s="32" t="s">
        <v>134</v>
      </c>
      <c r="F30" s="30">
        <v>6500</v>
      </c>
      <c r="G30" s="30">
        <v>6500</v>
      </c>
      <c r="H30" s="30">
        <v>6318</v>
      </c>
      <c r="I30" s="30">
        <v>6500</v>
      </c>
      <c r="J30" s="30">
        <v>6500</v>
      </c>
      <c r="K30" s="30">
        <v>6500</v>
      </c>
      <c r="L30" s="30">
        <v>6500</v>
      </c>
      <c r="M30" s="30">
        <v>6500</v>
      </c>
      <c r="N30" s="30">
        <v>6500</v>
      </c>
      <c r="O30" s="30">
        <v>6500</v>
      </c>
      <c r="P30" s="30">
        <v>6500</v>
      </c>
      <c r="Q30" s="30">
        <v>6500</v>
      </c>
      <c r="R30" s="40">
        <f t="shared" si="0"/>
        <v>6484.83333333333</v>
      </c>
    </row>
    <row r="31" customHeight="1" spans="2:18">
      <c r="B31" s="26">
        <v>28</v>
      </c>
      <c r="C31" s="26"/>
      <c r="D31" s="34" t="s">
        <v>49</v>
      </c>
      <c r="E31" s="32" t="s">
        <v>135</v>
      </c>
      <c r="F31" s="30">
        <v>4200</v>
      </c>
      <c r="G31" s="30">
        <v>4200</v>
      </c>
      <c r="H31" s="30">
        <v>4620</v>
      </c>
      <c r="I31" s="30">
        <v>4620</v>
      </c>
      <c r="J31" s="30">
        <v>4620</v>
      </c>
      <c r="K31" s="30">
        <v>4620</v>
      </c>
      <c r="L31" s="30">
        <v>4620</v>
      </c>
      <c r="M31" s="30">
        <v>4620</v>
      </c>
      <c r="N31" s="30">
        <v>4620</v>
      </c>
      <c r="O31" s="30">
        <v>4620</v>
      </c>
      <c r="P31" s="30">
        <v>4620</v>
      </c>
      <c r="Q31" s="30">
        <v>4620</v>
      </c>
      <c r="R31" s="40">
        <f t="shared" si="0"/>
        <v>4550</v>
      </c>
    </row>
    <row r="32" customHeight="1" spans="2:18">
      <c r="B32" s="26">
        <v>29</v>
      </c>
      <c r="C32" s="26"/>
      <c r="D32" s="34" t="s">
        <v>50</v>
      </c>
      <c r="E32" s="32" t="s">
        <v>134</v>
      </c>
      <c r="F32" s="30">
        <v>7000</v>
      </c>
      <c r="G32" s="30">
        <v>7000</v>
      </c>
      <c r="H32" s="30">
        <v>7564</v>
      </c>
      <c r="I32" s="30">
        <v>7750</v>
      </c>
      <c r="J32" s="30">
        <v>7750</v>
      </c>
      <c r="K32" s="30">
        <v>8500</v>
      </c>
      <c r="L32" s="30">
        <v>8500</v>
      </c>
      <c r="M32" s="30">
        <v>8500</v>
      </c>
      <c r="N32" s="30">
        <v>8500</v>
      </c>
      <c r="O32" s="30">
        <v>8500</v>
      </c>
      <c r="P32" s="30">
        <v>8500</v>
      </c>
      <c r="Q32" s="30">
        <v>8500</v>
      </c>
      <c r="R32" s="40">
        <f t="shared" si="0"/>
        <v>8047</v>
      </c>
    </row>
    <row r="33" customHeight="1" spans="2:18">
      <c r="B33" s="26">
        <v>30</v>
      </c>
      <c r="C33" s="26"/>
      <c r="D33" s="34" t="s">
        <v>51</v>
      </c>
      <c r="E33" s="32" t="s">
        <v>135</v>
      </c>
      <c r="F33" s="30">
        <v>4300</v>
      </c>
      <c r="G33" s="30">
        <v>4300</v>
      </c>
      <c r="H33" s="30">
        <v>4300</v>
      </c>
      <c r="I33" s="30">
        <v>4300</v>
      </c>
      <c r="J33" s="30">
        <v>4300</v>
      </c>
      <c r="K33" s="30">
        <v>4300</v>
      </c>
      <c r="L33" s="30">
        <v>4300</v>
      </c>
      <c r="M33" s="30">
        <v>4300</v>
      </c>
      <c r="N33" s="30">
        <v>4300</v>
      </c>
      <c r="O33" s="30">
        <v>4800</v>
      </c>
      <c r="P33" s="30">
        <v>4800</v>
      </c>
      <c r="Q33" s="30">
        <v>4800</v>
      </c>
      <c r="R33" s="40">
        <f t="shared" si="0"/>
        <v>4425</v>
      </c>
    </row>
    <row r="34" customHeight="1" spans="2:18">
      <c r="B34" s="26">
        <v>31</v>
      </c>
      <c r="C34" s="26"/>
      <c r="D34" s="34" t="s">
        <v>52</v>
      </c>
      <c r="E34" s="32" t="s">
        <v>136</v>
      </c>
      <c r="F34" s="30">
        <v>10580</v>
      </c>
      <c r="G34" s="30">
        <v>11500</v>
      </c>
      <c r="H34" s="30">
        <v>11500</v>
      </c>
      <c r="I34" s="30">
        <v>11500</v>
      </c>
      <c r="J34" s="30">
        <v>11500</v>
      </c>
      <c r="K34" s="30">
        <v>11500</v>
      </c>
      <c r="L34" s="30">
        <v>11500</v>
      </c>
      <c r="M34" s="30">
        <v>11500</v>
      </c>
      <c r="N34" s="30">
        <v>11500</v>
      </c>
      <c r="O34" s="30">
        <v>11500</v>
      </c>
      <c r="P34" s="30">
        <v>11500</v>
      </c>
      <c r="Q34" s="30">
        <v>11500</v>
      </c>
      <c r="R34" s="40">
        <f t="shared" si="0"/>
        <v>11423.3333333333</v>
      </c>
    </row>
    <row r="35" customHeight="1" spans="2:18">
      <c r="B35" s="26">
        <v>32</v>
      </c>
      <c r="C35" s="26"/>
      <c r="D35" s="34" t="s">
        <v>53</v>
      </c>
      <c r="E35" s="32" t="s">
        <v>137</v>
      </c>
      <c r="F35" s="30">
        <v>4500</v>
      </c>
      <c r="G35" s="30">
        <v>4500</v>
      </c>
      <c r="H35" s="30">
        <v>4410</v>
      </c>
      <c r="I35" s="30">
        <v>5000</v>
      </c>
      <c r="J35" s="30">
        <v>5000</v>
      </c>
      <c r="K35" s="30">
        <v>5000</v>
      </c>
      <c r="L35" s="30">
        <v>5000</v>
      </c>
      <c r="M35" s="30">
        <v>5000</v>
      </c>
      <c r="N35" s="30">
        <v>5000</v>
      </c>
      <c r="O35" s="30">
        <v>5000</v>
      </c>
      <c r="P35" s="30">
        <v>5000</v>
      </c>
      <c r="Q35" s="30">
        <v>5000</v>
      </c>
      <c r="R35" s="40">
        <f t="shared" si="0"/>
        <v>4867.5</v>
      </c>
    </row>
    <row r="36" customHeight="1" spans="2:18">
      <c r="B36" s="26">
        <v>33</v>
      </c>
      <c r="C36" s="26"/>
      <c r="D36" s="35" t="s">
        <v>54</v>
      </c>
      <c r="E36" s="31" t="s">
        <v>137</v>
      </c>
      <c r="F36" s="33" t="s">
        <v>132</v>
      </c>
      <c r="G36" s="33" t="s">
        <v>132</v>
      </c>
      <c r="H36" s="33" t="s">
        <v>132</v>
      </c>
      <c r="I36" s="33" t="s">
        <v>132</v>
      </c>
      <c r="J36" s="33" t="s">
        <v>132</v>
      </c>
      <c r="K36" s="30">
        <v>5000</v>
      </c>
      <c r="L36" s="30">
        <v>5000</v>
      </c>
      <c r="M36" s="30">
        <v>5000</v>
      </c>
      <c r="N36" s="30">
        <v>5000</v>
      </c>
      <c r="O36" s="30">
        <v>5684</v>
      </c>
      <c r="P36" s="30">
        <v>5800</v>
      </c>
      <c r="Q36" s="30">
        <v>5800</v>
      </c>
      <c r="R36" s="40">
        <f t="shared" si="0"/>
        <v>5326.28571428571</v>
      </c>
    </row>
    <row r="37" customHeight="1" spans="2:18">
      <c r="B37" s="26">
        <v>34</v>
      </c>
      <c r="C37" s="26"/>
      <c r="D37" s="35" t="s">
        <v>55</v>
      </c>
      <c r="E37" s="31" t="s">
        <v>137</v>
      </c>
      <c r="F37" s="33" t="s">
        <v>132</v>
      </c>
      <c r="G37" s="33" t="s">
        <v>132</v>
      </c>
      <c r="H37" s="33" t="s">
        <v>132</v>
      </c>
      <c r="I37" s="33" t="s">
        <v>132</v>
      </c>
      <c r="J37" s="33" t="s">
        <v>132</v>
      </c>
      <c r="K37" s="33" t="s">
        <v>132</v>
      </c>
      <c r="L37" s="33" t="s">
        <v>132</v>
      </c>
      <c r="M37" s="33" t="s">
        <v>132</v>
      </c>
      <c r="N37" s="33" t="s">
        <v>132</v>
      </c>
      <c r="O37" s="30">
        <v>4500</v>
      </c>
      <c r="P37" s="30">
        <v>4500</v>
      </c>
      <c r="Q37" s="30">
        <v>5500</v>
      </c>
      <c r="R37" s="40">
        <f t="shared" si="0"/>
        <v>4833.33333333333</v>
      </c>
    </row>
    <row r="38" customHeight="1" spans="2:18">
      <c r="B38" s="26">
        <v>35</v>
      </c>
      <c r="C38" s="36"/>
      <c r="D38" s="36" t="s">
        <v>67</v>
      </c>
      <c r="E38" s="36" t="s">
        <v>132</v>
      </c>
      <c r="F38" s="37">
        <v>5000</v>
      </c>
      <c r="G38" s="37">
        <v>5000</v>
      </c>
      <c r="H38" s="37">
        <v>5000</v>
      </c>
      <c r="I38" s="37">
        <v>5000</v>
      </c>
      <c r="J38" s="37">
        <v>5000</v>
      </c>
      <c r="K38" s="37">
        <v>5000</v>
      </c>
      <c r="L38" s="37">
        <v>5000</v>
      </c>
      <c r="M38" s="37">
        <v>5000</v>
      </c>
      <c r="N38" s="37">
        <v>5000</v>
      </c>
      <c r="O38" s="37">
        <v>5000</v>
      </c>
      <c r="P38" s="37">
        <v>5000</v>
      </c>
      <c r="Q38" s="37">
        <v>5000</v>
      </c>
      <c r="R38" s="40">
        <f t="shared" si="0"/>
        <v>5000</v>
      </c>
    </row>
    <row r="39" customHeight="1" spans="2:18">
      <c r="B39" s="26">
        <v>36</v>
      </c>
      <c r="C39" s="36"/>
      <c r="D39" s="36" t="s">
        <v>68</v>
      </c>
      <c r="E39" s="36" t="s">
        <v>132</v>
      </c>
      <c r="F39" s="37">
        <v>10000</v>
      </c>
      <c r="G39" s="37">
        <v>10000</v>
      </c>
      <c r="H39" s="37">
        <v>10000</v>
      </c>
      <c r="I39" s="37">
        <v>10000</v>
      </c>
      <c r="J39" s="37">
        <v>10000</v>
      </c>
      <c r="K39" s="37">
        <v>10000</v>
      </c>
      <c r="L39" s="37">
        <v>10000</v>
      </c>
      <c r="M39" s="37">
        <v>10000</v>
      </c>
      <c r="N39" s="37">
        <v>10000</v>
      </c>
      <c r="O39" s="37">
        <v>10000</v>
      </c>
      <c r="P39" s="37">
        <v>10000</v>
      </c>
      <c r="Q39" s="37">
        <v>10000</v>
      </c>
      <c r="R39" s="40">
        <f t="shared" si="0"/>
        <v>10000</v>
      </c>
    </row>
  </sheetData>
  <mergeCells count="9">
    <mergeCell ref="C1:S1"/>
    <mergeCell ref="C2:S2"/>
    <mergeCell ref="B3:R3"/>
    <mergeCell ref="C5:C7"/>
    <mergeCell ref="C8:C10"/>
    <mergeCell ref="C11:C13"/>
    <mergeCell ref="C14:C17"/>
    <mergeCell ref="C18:C26"/>
    <mergeCell ref="C28:C37"/>
  </mergeCells>
  <conditionalFormatting sqref="C1:C2">
    <cfRule type="duplicateValues" dxfId="1" priority="3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"/>
  <sheetViews>
    <sheetView topLeftCell="A6" workbookViewId="0">
      <selection activeCell="O31" sqref="O31"/>
    </sheetView>
  </sheetViews>
  <sheetFormatPr defaultColWidth="9.14285714285714" defaultRowHeight="12.75" outlineLevelRow="1" outlineLevelCol="1"/>
  <cols>
    <col min="13" max="13" width="19.8190476190476" customWidth="1"/>
  </cols>
  <sheetData>
    <row r="2" spans="2:2">
      <c r="B2" s="13"/>
    </row>
  </sheetData>
  <pageMargins left="0.314583333333333" right="0.472222222222222" top="0.629861111111111" bottom="0.747916666666667" header="0.354166666666667" footer="0.5"/>
  <pageSetup paperSize="9" scale="75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23" workbookViewId="0">
      <selection activeCell="C42" sqref="C42"/>
    </sheetView>
  </sheetViews>
  <sheetFormatPr defaultColWidth="9.14285714285714" defaultRowHeight="12.75" outlineLevelCol="7"/>
  <cols>
    <col min="1" max="2" width="13.4285714285714" customWidth="1"/>
    <col min="4" max="4" width="16.1428571428571" customWidth="1"/>
    <col min="5" max="5" width="12.7142857142857" customWidth="1"/>
    <col min="7" max="8" width="12.7142857142857"/>
  </cols>
  <sheetData>
    <row r="1" ht="21" customHeight="1" spans="1:8">
      <c r="A1" s="6" t="s">
        <v>13</v>
      </c>
      <c r="B1" s="6" t="s">
        <v>1</v>
      </c>
      <c r="C1" s="6" t="s">
        <v>138</v>
      </c>
      <c r="D1" s="6" t="s">
        <v>14</v>
      </c>
      <c r="E1" s="6" t="s">
        <v>2</v>
      </c>
      <c r="F1" s="6" t="s">
        <v>139</v>
      </c>
      <c r="G1" s="6" t="s">
        <v>140</v>
      </c>
      <c r="H1" s="6" t="s">
        <v>15</v>
      </c>
    </row>
    <row r="2" ht="24" customHeight="1" spans="1:8">
      <c r="A2" s="7">
        <v>1</v>
      </c>
      <c r="B2" s="7" t="s">
        <v>25</v>
      </c>
      <c r="C2" s="7" t="s">
        <v>141</v>
      </c>
      <c r="D2" s="7" t="s">
        <v>142</v>
      </c>
      <c r="E2" s="7" t="s">
        <v>27</v>
      </c>
      <c r="F2" s="8" t="s">
        <v>143</v>
      </c>
      <c r="G2" s="9">
        <v>27623</v>
      </c>
      <c r="H2" s="9">
        <v>40676</v>
      </c>
    </row>
    <row r="3" ht="24" customHeight="1" spans="1:8">
      <c r="A3" s="7">
        <v>2</v>
      </c>
      <c r="B3" s="7" t="s">
        <v>28</v>
      </c>
      <c r="C3" s="7" t="s">
        <v>141</v>
      </c>
      <c r="D3" s="7" t="s">
        <v>142</v>
      </c>
      <c r="E3" s="7" t="s">
        <v>144</v>
      </c>
      <c r="F3" s="8" t="s">
        <v>143</v>
      </c>
      <c r="G3" s="9">
        <v>32095</v>
      </c>
      <c r="H3" s="9">
        <v>41345</v>
      </c>
    </row>
    <row r="4" ht="24" customHeight="1" spans="1:8">
      <c r="A4" s="7">
        <v>3</v>
      </c>
      <c r="B4" s="7" t="s">
        <v>30</v>
      </c>
      <c r="C4" s="7"/>
      <c r="D4" s="7" t="s">
        <v>142</v>
      </c>
      <c r="E4" s="7"/>
      <c r="F4" s="8" t="s">
        <v>143</v>
      </c>
      <c r="G4" s="9">
        <v>34064</v>
      </c>
      <c r="H4" s="9">
        <v>43997</v>
      </c>
    </row>
    <row r="5" ht="24" customHeight="1" spans="1:8">
      <c r="A5" s="7">
        <v>4</v>
      </c>
      <c r="B5" s="7" t="s">
        <v>31</v>
      </c>
      <c r="C5" s="7" t="s">
        <v>145</v>
      </c>
      <c r="D5" s="7" t="s">
        <v>119</v>
      </c>
      <c r="E5" s="7" t="s">
        <v>122</v>
      </c>
      <c r="F5" s="8" t="s">
        <v>143</v>
      </c>
      <c r="G5" s="9">
        <v>26885</v>
      </c>
      <c r="H5" s="9">
        <v>42166</v>
      </c>
    </row>
    <row r="6" ht="24" customHeight="1" spans="1:8">
      <c r="A6" s="7">
        <v>5</v>
      </c>
      <c r="B6" s="7" t="s">
        <v>32</v>
      </c>
      <c r="C6" s="7" t="s">
        <v>145</v>
      </c>
      <c r="D6" s="7" t="s">
        <v>119</v>
      </c>
      <c r="E6" s="7" t="s">
        <v>146</v>
      </c>
      <c r="F6" s="8" t="s">
        <v>143</v>
      </c>
      <c r="G6" s="9">
        <v>32792</v>
      </c>
      <c r="H6" s="9">
        <v>44397</v>
      </c>
    </row>
    <row r="7" ht="24" customHeight="1" spans="1:8">
      <c r="A7" s="7">
        <v>6</v>
      </c>
      <c r="B7" s="7" t="s">
        <v>33</v>
      </c>
      <c r="C7" s="7" t="s">
        <v>145</v>
      </c>
      <c r="D7" s="7" t="s">
        <v>119</v>
      </c>
      <c r="E7" s="7" t="s">
        <v>147</v>
      </c>
      <c r="F7" s="8" t="s">
        <v>143</v>
      </c>
      <c r="G7" s="9">
        <v>34866</v>
      </c>
      <c r="H7" s="9">
        <v>44487</v>
      </c>
    </row>
    <row r="8" ht="24" customHeight="1" spans="1:8">
      <c r="A8" s="7">
        <v>7</v>
      </c>
      <c r="B8" s="7" t="s">
        <v>34</v>
      </c>
      <c r="C8" s="7" t="s">
        <v>145</v>
      </c>
      <c r="D8" s="7" t="s">
        <v>123</v>
      </c>
      <c r="E8" s="7" t="s">
        <v>148</v>
      </c>
      <c r="F8" s="8" t="s">
        <v>143</v>
      </c>
      <c r="G8" s="9">
        <v>27108</v>
      </c>
      <c r="H8" s="9">
        <v>43489</v>
      </c>
    </row>
    <row r="9" ht="24" customHeight="1" spans="1:8">
      <c r="A9" s="7">
        <v>8</v>
      </c>
      <c r="B9" s="7" t="s">
        <v>35</v>
      </c>
      <c r="C9" s="7" t="s">
        <v>145</v>
      </c>
      <c r="D9" s="7" t="s">
        <v>123</v>
      </c>
      <c r="E9" s="7" t="s">
        <v>124</v>
      </c>
      <c r="F9" s="8" t="s">
        <v>143</v>
      </c>
      <c r="G9" s="9">
        <v>34973</v>
      </c>
      <c r="H9" s="9">
        <v>44607</v>
      </c>
    </row>
    <row r="10" ht="24" customHeight="1" spans="1:8">
      <c r="A10" s="7">
        <v>9</v>
      </c>
      <c r="B10" s="7" t="s">
        <v>36</v>
      </c>
      <c r="C10" s="7" t="s">
        <v>145</v>
      </c>
      <c r="D10" s="7" t="s">
        <v>123</v>
      </c>
      <c r="E10" s="7" t="s">
        <v>125</v>
      </c>
      <c r="F10" s="8" t="s">
        <v>143</v>
      </c>
      <c r="G10" s="9">
        <v>34928</v>
      </c>
      <c r="H10" s="9">
        <v>44977</v>
      </c>
    </row>
    <row r="11" ht="24" customHeight="1" spans="1:8">
      <c r="A11" s="7">
        <v>10</v>
      </c>
      <c r="B11" s="7" t="s">
        <v>37</v>
      </c>
      <c r="C11" s="7" t="s">
        <v>141</v>
      </c>
      <c r="D11" s="7" t="s">
        <v>128</v>
      </c>
      <c r="E11" s="7" t="s">
        <v>129</v>
      </c>
      <c r="F11" s="8" t="s">
        <v>143</v>
      </c>
      <c r="G11" s="9">
        <v>30385</v>
      </c>
      <c r="H11" s="9">
        <v>40725</v>
      </c>
    </row>
    <row r="12" ht="24" customHeight="1" spans="1:8">
      <c r="A12" s="7">
        <v>11</v>
      </c>
      <c r="B12" s="7" t="s">
        <v>38</v>
      </c>
      <c r="C12" s="7" t="s">
        <v>141</v>
      </c>
      <c r="D12" s="7" t="s">
        <v>128</v>
      </c>
      <c r="E12" s="7" t="s">
        <v>130</v>
      </c>
      <c r="F12" s="8" t="s">
        <v>143</v>
      </c>
      <c r="G12" s="9">
        <v>29511</v>
      </c>
      <c r="H12" s="9">
        <v>42339</v>
      </c>
    </row>
    <row r="13" ht="24" customHeight="1" spans="1:8">
      <c r="A13" s="7">
        <v>12</v>
      </c>
      <c r="B13" s="7" t="s">
        <v>39</v>
      </c>
      <c r="C13" s="7" t="s">
        <v>141</v>
      </c>
      <c r="D13" s="7" t="s">
        <v>128</v>
      </c>
      <c r="E13" s="7" t="s">
        <v>130</v>
      </c>
      <c r="F13" s="8" t="s">
        <v>143</v>
      </c>
      <c r="G13" s="9">
        <v>26991</v>
      </c>
      <c r="H13" s="9">
        <v>42424</v>
      </c>
    </row>
    <row r="14" ht="24" customHeight="1" spans="1:8">
      <c r="A14" s="7">
        <v>13</v>
      </c>
      <c r="B14" s="7" t="s">
        <v>40</v>
      </c>
      <c r="C14" s="7" t="s">
        <v>145</v>
      </c>
      <c r="D14" s="7" t="s">
        <v>128</v>
      </c>
      <c r="E14" s="7" t="s">
        <v>149</v>
      </c>
      <c r="F14" s="8" t="s">
        <v>143</v>
      </c>
      <c r="G14" s="9">
        <v>30239</v>
      </c>
      <c r="H14" s="9">
        <v>42996</v>
      </c>
    </row>
    <row r="15" ht="24" customHeight="1" spans="1:8">
      <c r="A15" s="7">
        <v>14</v>
      </c>
      <c r="B15" s="7" t="s">
        <v>41</v>
      </c>
      <c r="C15" s="7" t="s">
        <v>141</v>
      </c>
      <c r="D15" s="7" t="s">
        <v>128</v>
      </c>
      <c r="E15" s="7" t="s">
        <v>130</v>
      </c>
      <c r="F15" s="8" t="s">
        <v>143</v>
      </c>
      <c r="G15" s="9">
        <v>29168</v>
      </c>
      <c r="H15" s="9">
        <v>45078</v>
      </c>
    </row>
    <row r="16" ht="24" customHeight="1" spans="1:8">
      <c r="A16" s="7">
        <v>15</v>
      </c>
      <c r="B16" s="7" t="s">
        <v>42</v>
      </c>
      <c r="C16" s="7" t="s">
        <v>141</v>
      </c>
      <c r="D16" s="7" t="s">
        <v>128</v>
      </c>
      <c r="E16" s="7" t="s">
        <v>130</v>
      </c>
      <c r="F16" s="8" t="s">
        <v>143</v>
      </c>
      <c r="G16" s="9">
        <v>32691</v>
      </c>
      <c r="H16" s="9">
        <v>44298</v>
      </c>
    </row>
    <row r="17" ht="24" customHeight="1" spans="1:8">
      <c r="A17" s="7">
        <v>16</v>
      </c>
      <c r="B17" s="10" t="s">
        <v>43</v>
      </c>
      <c r="C17" s="10" t="s">
        <v>141</v>
      </c>
      <c r="D17" s="10" t="s">
        <v>128</v>
      </c>
      <c r="E17" s="10" t="s">
        <v>130</v>
      </c>
      <c r="F17" s="11" t="s">
        <v>143</v>
      </c>
      <c r="G17" s="12">
        <v>33448</v>
      </c>
      <c r="H17" s="12">
        <v>45511</v>
      </c>
    </row>
    <row r="18" ht="24" customHeight="1" spans="1:8">
      <c r="A18" s="7">
        <v>17</v>
      </c>
      <c r="B18" s="7" t="s">
        <v>44</v>
      </c>
      <c r="C18" s="7" t="s">
        <v>141</v>
      </c>
      <c r="D18" s="7" t="s">
        <v>128</v>
      </c>
      <c r="E18" s="7" t="s">
        <v>130</v>
      </c>
      <c r="F18" s="8" t="s">
        <v>143</v>
      </c>
      <c r="G18" s="9">
        <v>29744</v>
      </c>
      <c r="H18" s="9">
        <v>44490</v>
      </c>
    </row>
    <row r="19" ht="24" customHeight="1" spans="1:8">
      <c r="A19" s="7">
        <v>18</v>
      </c>
      <c r="B19" s="7" t="s">
        <v>45</v>
      </c>
      <c r="C19" s="7" t="s">
        <v>141</v>
      </c>
      <c r="D19" s="7" t="s">
        <v>128</v>
      </c>
      <c r="E19" s="7" t="s">
        <v>130</v>
      </c>
      <c r="F19" s="8" t="s">
        <v>143</v>
      </c>
      <c r="G19" s="9">
        <v>26983</v>
      </c>
      <c r="H19" s="9">
        <v>44704</v>
      </c>
    </row>
    <row r="20" ht="24" customHeight="1" spans="1:8">
      <c r="A20" s="7">
        <v>19</v>
      </c>
      <c r="B20" s="7" t="s">
        <v>150</v>
      </c>
      <c r="C20" s="7" t="s">
        <v>141</v>
      </c>
      <c r="D20" s="7" t="s">
        <v>128</v>
      </c>
      <c r="E20" s="7" t="s">
        <v>130</v>
      </c>
      <c r="F20" s="8" t="s">
        <v>143</v>
      </c>
      <c r="G20" s="9">
        <v>24721</v>
      </c>
      <c r="H20" s="9">
        <v>45139</v>
      </c>
    </row>
    <row r="21" ht="24" customHeight="1" spans="1:8">
      <c r="A21" s="7">
        <v>20</v>
      </c>
      <c r="B21" s="7" t="s">
        <v>46</v>
      </c>
      <c r="C21" s="7" t="s">
        <v>145</v>
      </c>
      <c r="D21" s="7" t="s">
        <v>133</v>
      </c>
      <c r="E21" s="7" t="s">
        <v>134</v>
      </c>
      <c r="F21" s="8" t="s">
        <v>143</v>
      </c>
      <c r="G21" s="9">
        <v>27441</v>
      </c>
      <c r="H21" s="9">
        <v>41891</v>
      </c>
    </row>
    <row r="22" ht="24" customHeight="1" spans="1:8">
      <c r="A22" s="7">
        <v>21</v>
      </c>
      <c r="B22" s="7" t="s">
        <v>47</v>
      </c>
      <c r="C22" s="7" t="s">
        <v>145</v>
      </c>
      <c r="D22" s="7" t="s">
        <v>133</v>
      </c>
      <c r="E22" s="7" t="s">
        <v>135</v>
      </c>
      <c r="F22" s="8" t="s">
        <v>143</v>
      </c>
      <c r="G22" s="9">
        <v>30730</v>
      </c>
      <c r="H22" s="9">
        <v>44354</v>
      </c>
    </row>
    <row r="23" ht="24" customHeight="1" spans="1:8">
      <c r="A23" s="7">
        <v>22</v>
      </c>
      <c r="B23" s="7" t="s">
        <v>48</v>
      </c>
      <c r="C23" s="7" t="s">
        <v>145</v>
      </c>
      <c r="D23" s="7" t="s">
        <v>133</v>
      </c>
      <c r="E23" s="7" t="s">
        <v>134</v>
      </c>
      <c r="F23" s="8" t="s">
        <v>143</v>
      </c>
      <c r="G23" s="9">
        <v>32801</v>
      </c>
      <c r="H23" s="9">
        <v>44613</v>
      </c>
    </row>
    <row r="24" ht="24" customHeight="1" spans="1:8">
      <c r="A24" s="7">
        <v>23</v>
      </c>
      <c r="B24" s="7" t="s">
        <v>49</v>
      </c>
      <c r="C24" s="7" t="s">
        <v>145</v>
      </c>
      <c r="D24" s="7" t="s">
        <v>133</v>
      </c>
      <c r="E24" s="7" t="s">
        <v>135</v>
      </c>
      <c r="F24" s="8" t="s">
        <v>143</v>
      </c>
      <c r="G24" s="9">
        <v>35035</v>
      </c>
      <c r="H24" s="9">
        <v>44671</v>
      </c>
    </row>
    <row r="25" ht="24" customHeight="1" spans="1:8">
      <c r="A25" s="7">
        <v>24</v>
      </c>
      <c r="B25" s="7" t="s">
        <v>50</v>
      </c>
      <c r="C25" s="7" t="s">
        <v>145</v>
      </c>
      <c r="D25" s="7" t="s">
        <v>133</v>
      </c>
      <c r="E25" s="7" t="s">
        <v>134</v>
      </c>
      <c r="F25" s="8" t="s">
        <v>143</v>
      </c>
      <c r="G25" s="9">
        <v>33399</v>
      </c>
      <c r="H25" s="9">
        <v>44690</v>
      </c>
    </row>
    <row r="26" ht="24" customHeight="1" spans="1:8">
      <c r="A26" s="7">
        <v>25</v>
      </c>
      <c r="B26" s="7" t="s">
        <v>51</v>
      </c>
      <c r="C26" s="7" t="s">
        <v>145</v>
      </c>
      <c r="D26" s="7" t="s">
        <v>133</v>
      </c>
      <c r="E26" s="7" t="s">
        <v>135</v>
      </c>
      <c r="F26" s="8" t="s">
        <v>143</v>
      </c>
      <c r="G26" s="9">
        <v>36345</v>
      </c>
      <c r="H26" s="9">
        <v>44725</v>
      </c>
    </row>
    <row r="27" ht="24" customHeight="1" spans="1:8">
      <c r="A27" s="7">
        <v>26</v>
      </c>
      <c r="B27" s="7" t="s">
        <v>52</v>
      </c>
      <c r="C27" s="7" t="s">
        <v>141</v>
      </c>
      <c r="D27" s="7" t="s">
        <v>133</v>
      </c>
      <c r="E27" s="7" t="s">
        <v>151</v>
      </c>
      <c r="F27" s="8" t="s">
        <v>143</v>
      </c>
      <c r="G27" s="9">
        <v>26514</v>
      </c>
      <c r="H27" s="9">
        <v>44777</v>
      </c>
    </row>
    <row r="28" ht="24" customHeight="1" spans="1:8">
      <c r="A28" s="7">
        <v>27</v>
      </c>
      <c r="B28" s="7" t="s">
        <v>53</v>
      </c>
      <c r="C28" s="7" t="s">
        <v>141</v>
      </c>
      <c r="D28" s="7" t="s">
        <v>133</v>
      </c>
      <c r="E28" s="7" t="s">
        <v>137</v>
      </c>
      <c r="F28" s="8" t="s">
        <v>143</v>
      </c>
      <c r="G28" s="9">
        <v>36138</v>
      </c>
      <c r="H28" s="9">
        <v>45293</v>
      </c>
    </row>
    <row r="29" ht="24" customHeight="1" spans="1:8">
      <c r="A29" s="7">
        <v>28</v>
      </c>
      <c r="B29" s="7" t="s">
        <v>54</v>
      </c>
      <c r="C29" s="7" t="s">
        <v>141</v>
      </c>
      <c r="D29" s="7" t="s">
        <v>133</v>
      </c>
      <c r="E29" s="7" t="s">
        <v>137</v>
      </c>
      <c r="F29" s="8" t="s">
        <v>143</v>
      </c>
      <c r="G29" s="9">
        <v>35877</v>
      </c>
      <c r="H29" s="9">
        <v>45467</v>
      </c>
    </row>
    <row r="30" ht="24" customHeight="1" spans="1:8">
      <c r="A30" s="7">
        <v>29</v>
      </c>
      <c r="B30" s="7" t="s">
        <v>55</v>
      </c>
      <c r="C30" s="7" t="s">
        <v>145</v>
      </c>
      <c r="D30" s="7" t="s">
        <v>133</v>
      </c>
      <c r="E30" s="7" t="s">
        <v>137</v>
      </c>
      <c r="F30" s="8" t="s">
        <v>143</v>
      </c>
      <c r="G30" s="9">
        <v>36928</v>
      </c>
      <c r="H30" s="9">
        <v>45573</v>
      </c>
    </row>
    <row r="31" ht="24" customHeight="1" spans="1:8">
      <c r="A31" s="7">
        <v>30</v>
      </c>
      <c r="B31" s="7" t="s">
        <v>56</v>
      </c>
      <c r="C31" s="7" t="s">
        <v>145</v>
      </c>
      <c r="D31" s="7" t="s">
        <v>57</v>
      </c>
      <c r="E31" s="7" t="s">
        <v>152</v>
      </c>
      <c r="F31" s="8" t="s">
        <v>143</v>
      </c>
      <c r="G31" s="9">
        <v>25804</v>
      </c>
      <c r="H31" s="9">
        <v>41852</v>
      </c>
    </row>
    <row r="32" ht="24" customHeight="1" spans="1:8">
      <c r="A32" s="7">
        <v>31</v>
      </c>
      <c r="B32" s="10" t="s">
        <v>58</v>
      </c>
      <c r="C32" s="10" t="s">
        <v>145</v>
      </c>
      <c r="D32" s="10" t="s">
        <v>57</v>
      </c>
      <c r="E32" s="10" t="s">
        <v>153</v>
      </c>
      <c r="F32" s="11" t="s">
        <v>143</v>
      </c>
      <c r="G32" s="12">
        <v>30973</v>
      </c>
      <c r="H32" s="12">
        <v>42373</v>
      </c>
    </row>
    <row r="33" ht="24" customHeight="1" spans="1:8">
      <c r="A33" s="7">
        <v>32</v>
      </c>
      <c r="B33" s="7" t="s">
        <v>59</v>
      </c>
      <c r="C33" s="7" t="s">
        <v>141</v>
      </c>
      <c r="D33" s="7" t="s">
        <v>57</v>
      </c>
      <c r="E33" s="7" t="s">
        <v>154</v>
      </c>
      <c r="F33" s="8" t="s">
        <v>143</v>
      </c>
      <c r="G33" s="9">
        <v>34662</v>
      </c>
      <c r="H33" s="9">
        <v>42563</v>
      </c>
    </row>
    <row r="34" ht="24" customHeight="1" spans="1:8">
      <c r="A34" s="7">
        <v>33</v>
      </c>
      <c r="B34" s="7" t="s">
        <v>60</v>
      </c>
      <c r="C34" s="7" t="s">
        <v>145</v>
      </c>
      <c r="D34" s="7" t="s">
        <v>57</v>
      </c>
      <c r="E34" s="7" t="s">
        <v>154</v>
      </c>
      <c r="F34" s="8" t="s">
        <v>143</v>
      </c>
      <c r="G34" s="9">
        <v>34761</v>
      </c>
      <c r="H34" s="9">
        <v>42934</v>
      </c>
    </row>
    <row r="35" ht="24" customHeight="1" spans="1:8">
      <c r="A35" s="7">
        <v>34</v>
      </c>
      <c r="B35" s="7" t="s">
        <v>61</v>
      </c>
      <c r="C35" s="7" t="s">
        <v>145</v>
      </c>
      <c r="D35" s="7" t="s">
        <v>57</v>
      </c>
      <c r="E35" s="7" t="s">
        <v>152</v>
      </c>
      <c r="F35" s="8" t="s">
        <v>143</v>
      </c>
      <c r="G35" s="9">
        <v>34245</v>
      </c>
      <c r="H35" s="9">
        <v>44664</v>
      </c>
    </row>
    <row r="36" ht="24" customHeight="1" spans="1:8">
      <c r="A36" s="7">
        <v>35</v>
      </c>
      <c r="B36" s="7" t="s">
        <v>63</v>
      </c>
      <c r="C36" s="7" t="s">
        <v>141</v>
      </c>
      <c r="D36" s="7" t="s">
        <v>64</v>
      </c>
      <c r="E36" s="7" t="s">
        <v>155</v>
      </c>
      <c r="F36" s="8" t="s">
        <v>143</v>
      </c>
      <c r="G36" s="9">
        <v>45000</v>
      </c>
      <c r="H36" s="9">
        <v>45000</v>
      </c>
    </row>
    <row r="37" ht="24" customHeight="1" spans="1:8">
      <c r="A37" s="7">
        <v>36</v>
      </c>
      <c r="B37" s="10" t="s">
        <v>65</v>
      </c>
      <c r="C37" s="10" t="s">
        <v>141</v>
      </c>
      <c r="D37" s="10" t="s">
        <v>66</v>
      </c>
      <c r="E37" s="10" t="s">
        <v>156</v>
      </c>
      <c r="F37" s="11" t="s">
        <v>143</v>
      </c>
      <c r="G37" s="12">
        <v>30215</v>
      </c>
      <c r="H37" s="12">
        <v>45643</v>
      </c>
    </row>
  </sheetData>
  <autoFilter xmlns:etc="http://www.wps.cn/officeDocument/2017/etCustomData" ref="A1:H37" etc:filterBottomFollowUsedRange="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"/>
  <sheetViews>
    <sheetView workbookViewId="0">
      <selection activeCell="H46" sqref="H46"/>
    </sheetView>
  </sheetViews>
  <sheetFormatPr defaultColWidth="9.14285714285714" defaultRowHeight="12.75"/>
  <cols>
    <col min="1" max="1" width="10" style="1" customWidth="1"/>
    <col min="2" max="41" width="15" style="1" customWidth="1"/>
    <col min="42" max="16384" width="9.14285714285714" style="1"/>
  </cols>
  <sheetData>
    <row r="1" s="1" customFormat="1" ht="20" customHeight="1" spans="1:1">
      <c r="A1" s="2" t="s">
        <v>157</v>
      </c>
    </row>
    <row r="2" s="1" customFormat="1" ht="20" customHeight="1" spans="1:1">
      <c r="A2" s="2" t="s">
        <v>158</v>
      </c>
    </row>
    <row r="3" s="1" customFormat="1" ht="17" customHeight="1" spans="1:3">
      <c r="A3" s="3" t="s">
        <v>159</v>
      </c>
      <c r="B3" s="3" t="s">
        <v>160</v>
      </c>
      <c r="C3" s="3" t="s">
        <v>161</v>
      </c>
    </row>
    <row r="4" s="1" customFormat="1" ht="17" customHeight="1" spans="1:22">
      <c r="A4" s="4" t="s">
        <v>13</v>
      </c>
      <c r="B4" s="4" t="s">
        <v>1</v>
      </c>
      <c r="C4" s="4" t="s">
        <v>14</v>
      </c>
      <c r="D4" s="4" t="s">
        <v>162</v>
      </c>
      <c r="E4" s="4" t="s">
        <v>161</v>
      </c>
      <c r="F4" s="4" t="s">
        <v>161</v>
      </c>
      <c r="G4" s="4" t="s">
        <v>161</v>
      </c>
      <c r="H4" s="4" t="s">
        <v>161</v>
      </c>
      <c r="I4" s="4" t="s">
        <v>161</v>
      </c>
      <c r="J4" s="4" t="s">
        <v>161</v>
      </c>
      <c r="K4" s="4" t="s">
        <v>161</v>
      </c>
      <c r="L4" s="4" t="s">
        <v>163</v>
      </c>
      <c r="M4" s="4" t="s">
        <v>10</v>
      </c>
      <c r="N4" s="4" t="s">
        <v>161</v>
      </c>
      <c r="O4" s="4" t="s">
        <v>161</v>
      </c>
      <c r="P4" s="4" t="s">
        <v>11</v>
      </c>
      <c r="Q4" s="4" t="s">
        <v>164</v>
      </c>
      <c r="R4" s="4" t="s">
        <v>161</v>
      </c>
      <c r="S4" s="4" t="s">
        <v>161</v>
      </c>
      <c r="T4" s="4" t="s">
        <v>161</v>
      </c>
      <c r="U4" s="4" t="s">
        <v>161</v>
      </c>
      <c r="V4" s="4" t="s">
        <v>77</v>
      </c>
    </row>
    <row r="5" s="1" customFormat="1" ht="17" customHeight="1" spans="1:22">
      <c r="A5" s="4" t="s">
        <v>161</v>
      </c>
      <c r="B5" s="4" t="s">
        <v>161</v>
      </c>
      <c r="D5" s="4" t="s">
        <v>165</v>
      </c>
      <c r="E5" s="4" t="s">
        <v>166</v>
      </c>
      <c r="F5" s="4" t="s">
        <v>167</v>
      </c>
      <c r="G5" s="4" t="s">
        <v>168</v>
      </c>
      <c r="H5" s="4" t="s">
        <v>169</v>
      </c>
      <c r="I5" s="4" t="s">
        <v>170</v>
      </c>
      <c r="J5" s="4" t="s">
        <v>171</v>
      </c>
      <c r="K5" s="4" t="s">
        <v>172</v>
      </c>
      <c r="L5" s="4" t="s">
        <v>173</v>
      </c>
      <c r="M5" s="4" t="s">
        <v>174</v>
      </c>
      <c r="N5" s="4" t="s">
        <v>23</v>
      </c>
      <c r="O5" s="4" t="s">
        <v>175</v>
      </c>
      <c r="P5" s="4" t="s">
        <v>161</v>
      </c>
      <c r="Q5" s="4" t="s">
        <v>176</v>
      </c>
      <c r="R5" s="4" t="s">
        <v>177</v>
      </c>
      <c r="S5" s="4" t="s">
        <v>76</v>
      </c>
      <c r="T5" s="4" t="s">
        <v>178</v>
      </c>
      <c r="U5" s="4" t="s">
        <v>179</v>
      </c>
      <c r="V5" s="4" t="s">
        <v>161</v>
      </c>
    </row>
    <row r="6" s="1" customFormat="1" ht="20" customHeight="1" spans="1:22">
      <c r="A6" s="4">
        <v>1</v>
      </c>
      <c r="B6" s="4" t="s">
        <v>25</v>
      </c>
      <c r="C6" s="4" t="s">
        <v>142</v>
      </c>
      <c r="D6" s="4">
        <v>3000</v>
      </c>
      <c r="E6" s="4">
        <v>1000</v>
      </c>
      <c r="F6" s="4">
        <v>1400</v>
      </c>
      <c r="G6" s="4">
        <v>13333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 t="s">
        <v>180</v>
      </c>
      <c r="P6" s="4">
        <v>5400</v>
      </c>
      <c r="Q6" s="4">
        <v>714</v>
      </c>
      <c r="R6" s="4">
        <v>1500</v>
      </c>
      <c r="S6" s="4">
        <v>0</v>
      </c>
      <c r="T6" s="4">
        <v>0</v>
      </c>
      <c r="U6" s="4">
        <v>0</v>
      </c>
      <c r="V6" s="4">
        <v>3186</v>
      </c>
    </row>
    <row r="7" s="1" customFormat="1" ht="20" customHeight="1" spans="1:22">
      <c r="A7" s="4">
        <v>2</v>
      </c>
      <c r="B7" s="4" t="s">
        <v>28</v>
      </c>
      <c r="C7" s="4" t="s">
        <v>142</v>
      </c>
      <c r="D7" s="4">
        <v>4500</v>
      </c>
      <c r="E7" s="4">
        <v>1400</v>
      </c>
      <c r="F7" s="4">
        <v>3600</v>
      </c>
      <c r="G7" s="4">
        <v>9500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 t="s">
        <v>181</v>
      </c>
      <c r="P7" s="4">
        <v>9500</v>
      </c>
      <c r="Q7" s="4">
        <v>539.5</v>
      </c>
      <c r="R7" s="4">
        <v>650</v>
      </c>
      <c r="S7" s="4">
        <v>0</v>
      </c>
      <c r="T7" s="4">
        <v>0</v>
      </c>
      <c r="U7" s="4">
        <v>0</v>
      </c>
      <c r="V7" s="4">
        <v>8310.5</v>
      </c>
    </row>
    <row r="8" s="1" customFormat="1" ht="20" customHeight="1" spans="1:22">
      <c r="A8" s="4">
        <v>3</v>
      </c>
      <c r="B8" s="4" t="s">
        <v>31</v>
      </c>
      <c r="C8" s="4" t="s">
        <v>119</v>
      </c>
      <c r="D8" s="4">
        <v>2360</v>
      </c>
      <c r="E8" s="4">
        <v>0</v>
      </c>
      <c r="F8" s="4">
        <v>320</v>
      </c>
      <c r="G8" s="4">
        <v>920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1</v>
      </c>
      <c r="O8" s="4" t="s">
        <v>182</v>
      </c>
      <c r="P8" s="4">
        <v>3600</v>
      </c>
      <c r="Q8" s="4">
        <v>493.58</v>
      </c>
      <c r="R8" s="4">
        <v>0</v>
      </c>
      <c r="S8" s="4">
        <v>0</v>
      </c>
      <c r="T8" s="4">
        <v>0</v>
      </c>
      <c r="U8" s="4">
        <v>1058.25</v>
      </c>
      <c r="V8" s="4">
        <v>2048.17</v>
      </c>
    </row>
    <row r="9" s="1" customFormat="1" ht="20" customHeight="1" spans="1:22">
      <c r="A9" s="4">
        <v>4</v>
      </c>
      <c r="B9" s="4" t="s">
        <v>33</v>
      </c>
      <c r="C9" s="4" t="s">
        <v>119</v>
      </c>
      <c r="D9" s="4">
        <v>2360</v>
      </c>
      <c r="E9" s="4">
        <v>0</v>
      </c>
      <c r="F9" s="4">
        <v>1140</v>
      </c>
      <c r="G9" s="4">
        <v>1500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1</v>
      </c>
      <c r="O9" s="4" t="s">
        <v>182</v>
      </c>
      <c r="P9" s="4">
        <v>5000</v>
      </c>
      <c r="Q9" s="4">
        <v>493.58</v>
      </c>
      <c r="R9" s="4">
        <v>250</v>
      </c>
      <c r="S9" s="4">
        <v>0</v>
      </c>
      <c r="T9" s="4">
        <v>0</v>
      </c>
      <c r="U9" s="4">
        <v>0</v>
      </c>
      <c r="V9" s="4">
        <v>4256.42</v>
      </c>
    </row>
    <row r="10" s="1" customFormat="1" ht="20" customHeight="1" spans="1:22">
      <c r="A10" s="4">
        <v>5</v>
      </c>
      <c r="B10" s="4" t="s">
        <v>32</v>
      </c>
      <c r="C10" s="4" t="s">
        <v>119</v>
      </c>
      <c r="D10" s="4">
        <v>2600</v>
      </c>
      <c r="E10" s="4">
        <v>1050</v>
      </c>
      <c r="F10" s="4">
        <v>1615</v>
      </c>
      <c r="G10" s="4">
        <v>2835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1</v>
      </c>
      <c r="O10" s="4" t="s">
        <v>182</v>
      </c>
      <c r="P10" s="4">
        <v>8100</v>
      </c>
      <c r="Q10" s="4">
        <v>493.58</v>
      </c>
      <c r="R10" s="4">
        <v>405</v>
      </c>
      <c r="S10" s="4">
        <v>0</v>
      </c>
      <c r="T10" s="4">
        <v>0</v>
      </c>
      <c r="U10" s="4">
        <v>0</v>
      </c>
      <c r="V10" s="4">
        <v>7201.42</v>
      </c>
    </row>
    <row r="11" s="1" customFormat="1" ht="20" customHeight="1" spans="1:22">
      <c r="A11" s="4">
        <v>6</v>
      </c>
      <c r="B11" s="4" t="s">
        <v>34</v>
      </c>
      <c r="C11" s="4" t="s">
        <v>123</v>
      </c>
      <c r="D11" s="4">
        <v>3000</v>
      </c>
      <c r="E11" s="4">
        <v>1200</v>
      </c>
      <c r="F11" s="4">
        <v>1000</v>
      </c>
      <c r="G11" s="4">
        <v>6800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 t="s">
        <v>183</v>
      </c>
      <c r="P11" s="4">
        <v>5200</v>
      </c>
      <c r="Q11" s="4">
        <v>493.58</v>
      </c>
      <c r="R11" s="4">
        <v>750</v>
      </c>
      <c r="S11" s="4">
        <v>0</v>
      </c>
      <c r="T11" s="4">
        <v>0</v>
      </c>
      <c r="U11" s="4">
        <v>0</v>
      </c>
      <c r="V11" s="4">
        <v>3956.42</v>
      </c>
    </row>
    <row r="12" s="1" customFormat="1" ht="20" customHeight="1" spans="1:22">
      <c r="A12" s="4">
        <v>7</v>
      </c>
      <c r="B12" s="4" t="s">
        <v>36</v>
      </c>
      <c r="C12" s="4" t="s">
        <v>123</v>
      </c>
      <c r="D12" s="4">
        <v>2360</v>
      </c>
      <c r="E12" s="4">
        <v>0</v>
      </c>
      <c r="F12" s="4">
        <v>2150</v>
      </c>
      <c r="G12" s="4">
        <v>1990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 t="s">
        <v>184</v>
      </c>
      <c r="P12" s="4">
        <v>4510</v>
      </c>
      <c r="Q12" s="4">
        <v>493.58</v>
      </c>
      <c r="R12" s="4">
        <v>315</v>
      </c>
      <c r="S12" s="4">
        <v>0</v>
      </c>
      <c r="T12" s="4">
        <v>0</v>
      </c>
      <c r="U12" s="4">
        <v>0</v>
      </c>
      <c r="V12" s="4">
        <v>3701.42</v>
      </c>
    </row>
    <row r="13" s="1" customFormat="1" ht="20" customHeight="1" spans="1:22">
      <c r="A13" s="4">
        <v>8</v>
      </c>
      <c r="B13" s="4" t="s">
        <v>35</v>
      </c>
      <c r="C13" s="4" t="s">
        <v>123</v>
      </c>
      <c r="D13" s="4">
        <v>2360</v>
      </c>
      <c r="E13" s="4">
        <v>0</v>
      </c>
      <c r="F13" s="4">
        <v>1390</v>
      </c>
      <c r="G13" s="4">
        <v>1250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 t="s">
        <v>185</v>
      </c>
      <c r="P13" s="4">
        <v>3750</v>
      </c>
      <c r="Q13" s="4">
        <v>493.58</v>
      </c>
      <c r="R13" s="4">
        <v>250</v>
      </c>
      <c r="S13" s="4">
        <v>0</v>
      </c>
      <c r="T13" s="4">
        <v>0</v>
      </c>
      <c r="U13" s="4">
        <v>0</v>
      </c>
      <c r="V13" s="4">
        <v>3006.42</v>
      </c>
    </row>
    <row r="14" s="1" customFormat="1" ht="20" customHeight="1" spans="1:22">
      <c r="A14" s="4">
        <v>9</v>
      </c>
      <c r="B14" s="4" t="s">
        <v>37</v>
      </c>
      <c r="C14" s="4" t="s">
        <v>128</v>
      </c>
      <c r="D14" s="4">
        <v>2600</v>
      </c>
      <c r="E14" s="4">
        <v>1050</v>
      </c>
      <c r="F14" s="4">
        <v>2200</v>
      </c>
      <c r="G14" s="4">
        <v>3150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1</v>
      </c>
      <c r="O14" s="4" t="s">
        <v>182</v>
      </c>
      <c r="P14" s="4">
        <v>9000</v>
      </c>
      <c r="Q14" s="4">
        <v>493.58</v>
      </c>
      <c r="R14" s="4">
        <v>405</v>
      </c>
      <c r="S14" s="4">
        <v>0</v>
      </c>
      <c r="T14" s="4">
        <v>0</v>
      </c>
      <c r="U14" s="4">
        <v>0</v>
      </c>
      <c r="V14" s="4">
        <v>8101.42</v>
      </c>
    </row>
    <row r="15" s="1" customFormat="1" ht="20" customHeight="1" spans="1:22">
      <c r="A15" s="4">
        <v>10</v>
      </c>
      <c r="B15" s="4" t="s">
        <v>39</v>
      </c>
      <c r="C15" s="4" t="s">
        <v>128</v>
      </c>
      <c r="D15" s="4">
        <v>2360</v>
      </c>
      <c r="E15" s="4">
        <v>0</v>
      </c>
      <c r="F15" s="4">
        <v>2290</v>
      </c>
      <c r="G15" s="4">
        <v>1250</v>
      </c>
      <c r="H15" s="4">
        <v>0</v>
      </c>
      <c r="I15" s="4">
        <v>2807.41</v>
      </c>
      <c r="J15" s="4">
        <v>0</v>
      </c>
      <c r="K15" s="4">
        <v>0</v>
      </c>
      <c r="L15" s="4">
        <v>0</v>
      </c>
      <c r="M15" s="4">
        <v>0</v>
      </c>
      <c r="N15" s="4">
        <v>1</v>
      </c>
      <c r="O15" s="4" t="s">
        <v>182</v>
      </c>
      <c r="P15" s="4">
        <v>8707.41</v>
      </c>
      <c r="Q15" s="4">
        <v>493.58</v>
      </c>
      <c r="R15" s="4">
        <v>160</v>
      </c>
      <c r="S15" s="4">
        <v>0</v>
      </c>
      <c r="T15" s="4">
        <v>0</v>
      </c>
      <c r="U15" s="4">
        <v>0</v>
      </c>
      <c r="V15" s="4">
        <v>8053.83</v>
      </c>
    </row>
    <row r="16" s="1" customFormat="1" ht="20" customHeight="1" spans="1:22">
      <c r="A16" s="4">
        <v>11</v>
      </c>
      <c r="B16" s="4" t="s">
        <v>38</v>
      </c>
      <c r="C16" s="4" t="s">
        <v>128</v>
      </c>
      <c r="D16" s="4">
        <v>2360</v>
      </c>
      <c r="E16" s="4">
        <v>0</v>
      </c>
      <c r="F16" s="4">
        <v>296</v>
      </c>
      <c r="G16" s="4">
        <v>885</v>
      </c>
      <c r="H16" s="4">
        <v>0</v>
      </c>
      <c r="I16" s="4">
        <v>2136.01</v>
      </c>
      <c r="J16" s="4">
        <v>0</v>
      </c>
      <c r="K16" s="4">
        <v>0</v>
      </c>
      <c r="L16" s="4">
        <v>0</v>
      </c>
      <c r="M16" s="4">
        <v>0</v>
      </c>
      <c r="N16" s="4">
        <v>1</v>
      </c>
      <c r="O16" s="4" t="s">
        <v>182</v>
      </c>
      <c r="P16" s="4">
        <v>5677.01</v>
      </c>
      <c r="Q16" s="4">
        <v>493.58</v>
      </c>
      <c r="R16" s="4">
        <v>175</v>
      </c>
      <c r="S16" s="4">
        <v>0</v>
      </c>
      <c r="T16" s="4">
        <v>0</v>
      </c>
      <c r="U16" s="4">
        <v>0</v>
      </c>
      <c r="V16" s="4">
        <v>5008.43</v>
      </c>
    </row>
    <row r="17" s="1" customFormat="1" ht="20" customHeight="1" spans="1:22">
      <c r="A17" s="4">
        <v>12</v>
      </c>
      <c r="B17" s="4" t="s">
        <v>40</v>
      </c>
      <c r="C17" s="4" t="s">
        <v>128</v>
      </c>
      <c r="D17" s="4">
        <v>2360</v>
      </c>
      <c r="E17" s="4">
        <v>0</v>
      </c>
      <c r="F17" s="4">
        <v>640</v>
      </c>
      <c r="G17" s="4">
        <v>1000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1</v>
      </c>
      <c r="O17" s="4" t="s">
        <v>182</v>
      </c>
      <c r="P17" s="4">
        <v>4000</v>
      </c>
      <c r="Q17" s="4">
        <v>493.58</v>
      </c>
      <c r="R17" s="4">
        <v>160.1</v>
      </c>
      <c r="S17" s="4">
        <v>0</v>
      </c>
      <c r="T17" s="4">
        <v>0</v>
      </c>
      <c r="U17" s="4">
        <v>0</v>
      </c>
      <c r="V17" s="4">
        <v>3346.32</v>
      </c>
    </row>
    <row r="18" s="1" customFormat="1" ht="20" customHeight="1" spans="1:22">
      <c r="A18" s="4">
        <v>13</v>
      </c>
      <c r="B18" s="4" t="s">
        <v>42</v>
      </c>
      <c r="C18" s="4" t="s">
        <v>128</v>
      </c>
      <c r="D18" s="4">
        <v>2360</v>
      </c>
      <c r="E18" s="4">
        <v>550</v>
      </c>
      <c r="F18" s="4">
        <v>1740</v>
      </c>
      <c r="G18" s="4">
        <v>1850</v>
      </c>
      <c r="H18" s="4">
        <v>0</v>
      </c>
      <c r="I18" s="4">
        <v>1220.53</v>
      </c>
      <c r="J18" s="4">
        <v>0</v>
      </c>
      <c r="K18" s="4">
        <v>0</v>
      </c>
      <c r="L18" s="4">
        <v>0</v>
      </c>
      <c r="M18" s="4">
        <v>0</v>
      </c>
      <c r="N18" s="4">
        <v>1</v>
      </c>
      <c r="O18" s="4" t="s">
        <v>182</v>
      </c>
      <c r="P18" s="4">
        <v>7720.53</v>
      </c>
      <c r="Q18" s="4">
        <v>493.58</v>
      </c>
      <c r="R18" s="4">
        <v>265</v>
      </c>
      <c r="S18" s="4">
        <v>0</v>
      </c>
      <c r="T18" s="4">
        <v>0</v>
      </c>
      <c r="U18" s="4">
        <v>0</v>
      </c>
      <c r="V18" s="4">
        <v>6961.95</v>
      </c>
    </row>
    <row r="19" s="1" customFormat="1" ht="20" customHeight="1" spans="1:22">
      <c r="A19" s="4">
        <v>14</v>
      </c>
      <c r="B19" s="4" t="s">
        <v>41</v>
      </c>
      <c r="C19" s="4" t="s">
        <v>128</v>
      </c>
      <c r="D19" s="4">
        <v>2360</v>
      </c>
      <c r="E19" s="4">
        <v>0</v>
      </c>
      <c r="F19" s="4">
        <v>265</v>
      </c>
      <c r="G19" s="4">
        <v>875</v>
      </c>
      <c r="H19" s="4">
        <v>0</v>
      </c>
      <c r="I19" s="4">
        <v>505.27</v>
      </c>
      <c r="J19" s="4">
        <v>0</v>
      </c>
      <c r="K19" s="4">
        <v>5472.54</v>
      </c>
      <c r="L19" s="4">
        <v>0</v>
      </c>
      <c r="M19" s="4">
        <v>0</v>
      </c>
      <c r="N19" s="4">
        <v>1</v>
      </c>
      <c r="O19" s="4" t="s">
        <v>182</v>
      </c>
      <c r="P19" s="4">
        <v>9477.81</v>
      </c>
      <c r="Q19" s="4">
        <v>493.58</v>
      </c>
      <c r="R19" s="4">
        <v>175</v>
      </c>
      <c r="S19" s="4">
        <v>0</v>
      </c>
      <c r="T19" s="4">
        <v>0</v>
      </c>
      <c r="U19" s="4">
        <v>0</v>
      </c>
      <c r="V19" s="4">
        <v>8809.23</v>
      </c>
    </row>
    <row r="20" s="1" customFormat="1" ht="20" customHeight="1" spans="1:22">
      <c r="A20" s="4">
        <v>15</v>
      </c>
      <c r="B20" s="4" t="s">
        <v>44</v>
      </c>
      <c r="C20" s="4" t="s">
        <v>128</v>
      </c>
      <c r="D20" s="4">
        <v>2360</v>
      </c>
      <c r="E20" s="4">
        <v>0</v>
      </c>
      <c r="F20" s="4">
        <v>1765</v>
      </c>
      <c r="G20" s="4">
        <v>1375</v>
      </c>
      <c r="H20" s="4">
        <v>0</v>
      </c>
      <c r="I20" s="4">
        <v>1715.74</v>
      </c>
      <c r="J20" s="4">
        <v>0</v>
      </c>
      <c r="K20" s="4">
        <v>0</v>
      </c>
      <c r="L20" s="4">
        <v>0</v>
      </c>
      <c r="M20" s="4">
        <v>1770.09</v>
      </c>
      <c r="N20" s="4">
        <v>1</v>
      </c>
      <c r="O20" s="4" t="s">
        <v>182</v>
      </c>
      <c r="P20" s="4">
        <v>5445.65</v>
      </c>
      <c r="Q20" s="4">
        <v>493.58</v>
      </c>
      <c r="R20" s="4">
        <v>275</v>
      </c>
      <c r="S20" s="4">
        <v>0</v>
      </c>
      <c r="T20" s="4">
        <v>0</v>
      </c>
      <c r="U20" s="4">
        <v>0</v>
      </c>
      <c r="V20" s="4">
        <v>4677.07</v>
      </c>
    </row>
    <row r="21" s="1" customFormat="1" ht="20" customHeight="1" spans="1:22">
      <c r="A21" s="4">
        <v>16</v>
      </c>
      <c r="B21" s="4" t="s">
        <v>45</v>
      </c>
      <c r="C21" s="4" t="s">
        <v>128</v>
      </c>
      <c r="D21" s="4">
        <v>2360</v>
      </c>
      <c r="E21" s="4">
        <v>0</v>
      </c>
      <c r="F21" s="4">
        <v>265</v>
      </c>
      <c r="G21" s="4">
        <v>875</v>
      </c>
      <c r="H21" s="4">
        <v>0</v>
      </c>
      <c r="I21" s="4">
        <v>722.31</v>
      </c>
      <c r="J21" s="4">
        <v>0</v>
      </c>
      <c r="K21" s="4">
        <v>5472.54</v>
      </c>
      <c r="L21" s="4">
        <v>0</v>
      </c>
      <c r="M21" s="4">
        <v>0</v>
      </c>
      <c r="N21" s="4">
        <v>1</v>
      </c>
      <c r="O21" s="4" t="s">
        <v>182</v>
      </c>
      <c r="P21" s="4">
        <v>9694.85</v>
      </c>
      <c r="Q21" s="4">
        <v>493.58</v>
      </c>
      <c r="R21" s="4">
        <v>175</v>
      </c>
      <c r="S21" s="4">
        <v>0</v>
      </c>
      <c r="T21" s="4">
        <v>0</v>
      </c>
      <c r="U21" s="4">
        <v>0</v>
      </c>
      <c r="V21" s="4">
        <v>9026.27</v>
      </c>
    </row>
    <row r="22" s="1" customFormat="1" ht="20" customHeight="1" spans="1:22">
      <c r="A22" s="4">
        <v>17</v>
      </c>
      <c r="B22" s="4" t="s">
        <v>150</v>
      </c>
      <c r="C22" s="4" t="s">
        <v>128</v>
      </c>
      <c r="D22" s="4">
        <v>2360</v>
      </c>
      <c r="E22" s="4">
        <v>493.58</v>
      </c>
      <c r="F22" s="4">
        <v>1140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 t="s">
        <v>182</v>
      </c>
      <c r="P22" s="4">
        <v>3993.58</v>
      </c>
      <c r="Q22" s="4">
        <v>493.58</v>
      </c>
      <c r="R22" s="4">
        <v>0</v>
      </c>
      <c r="S22" s="4">
        <v>0</v>
      </c>
      <c r="T22" s="4">
        <v>0</v>
      </c>
      <c r="U22" s="4">
        <v>0</v>
      </c>
      <c r="V22" s="4">
        <v>3500</v>
      </c>
    </row>
    <row r="23" s="1" customFormat="1" ht="20" customHeight="1" spans="1:22">
      <c r="A23" s="4">
        <v>18</v>
      </c>
      <c r="B23" s="4" t="s">
        <v>43</v>
      </c>
      <c r="C23" s="4" t="s">
        <v>128</v>
      </c>
      <c r="D23" s="4">
        <v>2360</v>
      </c>
      <c r="E23" s="4">
        <v>0</v>
      </c>
      <c r="F23" s="4">
        <v>1765</v>
      </c>
      <c r="G23" s="4">
        <v>1375</v>
      </c>
      <c r="H23" s="4">
        <v>0</v>
      </c>
      <c r="I23" s="4">
        <v>2509.12</v>
      </c>
      <c r="J23" s="4">
        <v>0</v>
      </c>
      <c r="K23" s="4">
        <v>0</v>
      </c>
      <c r="L23" s="4">
        <v>0</v>
      </c>
      <c r="M23" s="4">
        <v>0</v>
      </c>
      <c r="N23" s="4">
        <v>1</v>
      </c>
      <c r="O23" s="4" t="s">
        <v>182</v>
      </c>
      <c r="P23" s="4">
        <v>8009.12</v>
      </c>
      <c r="Q23" s="4">
        <v>493.58</v>
      </c>
      <c r="R23" s="4">
        <v>275</v>
      </c>
      <c r="S23" s="4">
        <v>0</v>
      </c>
      <c r="T23" s="4">
        <v>0</v>
      </c>
      <c r="U23" s="4">
        <v>0</v>
      </c>
      <c r="V23" s="4">
        <v>7240.54</v>
      </c>
    </row>
    <row r="24" s="1" customFormat="1" ht="20" customHeight="1" spans="1:22">
      <c r="A24" s="4">
        <v>19</v>
      </c>
      <c r="B24" s="4" t="s">
        <v>46</v>
      </c>
      <c r="C24" s="4" t="s">
        <v>133</v>
      </c>
      <c r="D24" s="4">
        <v>2360</v>
      </c>
      <c r="E24" s="4">
        <v>0</v>
      </c>
      <c r="F24" s="4">
        <v>1812</v>
      </c>
      <c r="G24" s="4">
        <v>1796</v>
      </c>
      <c r="H24" s="4">
        <v>0</v>
      </c>
      <c r="I24" s="4">
        <v>393.38</v>
      </c>
      <c r="J24" s="4">
        <v>0</v>
      </c>
      <c r="K24" s="4">
        <v>0</v>
      </c>
      <c r="L24" s="4">
        <v>0</v>
      </c>
      <c r="M24" s="4">
        <v>0</v>
      </c>
      <c r="N24" s="4">
        <v>1</v>
      </c>
      <c r="O24" s="4" t="s">
        <v>182</v>
      </c>
      <c r="P24" s="4">
        <v>6361.38</v>
      </c>
      <c r="Q24" s="4">
        <v>493.58</v>
      </c>
      <c r="R24" s="4">
        <v>230.65</v>
      </c>
      <c r="S24" s="4">
        <v>0</v>
      </c>
      <c r="T24" s="4">
        <v>0</v>
      </c>
      <c r="U24" s="4">
        <v>0</v>
      </c>
      <c r="V24" s="4">
        <v>5637.15</v>
      </c>
    </row>
    <row r="25" s="1" customFormat="1" ht="20" customHeight="1" spans="1:22">
      <c r="A25" s="4">
        <v>20</v>
      </c>
      <c r="B25" s="4" t="s">
        <v>47</v>
      </c>
      <c r="C25" s="4" t="s">
        <v>133</v>
      </c>
      <c r="D25" s="4">
        <v>2360</v>
      </c>
      <c r="E25" s="4">
        <v>0</v>
      </c>
      <c r="F25" s="4">
        <v>1140</v>
      </c>
      <c r="G25" s="4">
        <v>1500</v>
      </c>
      <c r="H25" s="4">
        <v>0</v>
      </c>
      <c r="I25" s="4">
        <v>271.3</v>
      </c>
      <c r="J25" s="4">
        <v>1548</v>
      </c>
      <c r="K25" s="4">
        <v>1281.42</v>
      </c>
      <c r="L25" s="4">
        <v>0</v>
      </c>
      <c r="M25" s="4">
        <v>0</v>
      </c>
      <c r="N25" s="4">
        <v>1</v>
      </c>
      <c r="O25" s="4" t="s">
        <v>182</v>
      </c>
      <c r="P25" s="4">
        <v>8100.72</v>
      </c>
      <c r="Q25" s="4">
        <v>493.58</v>
      </c>
      <c r="R25" s="4">
        <v>225</v>
      </c>
      <c r="S25" s="4">
        <v>0</v>
      </c>
      <c r="T25" s="4">
        <v>0</v>
      </c>
      <c r="U25" s="4">
        <v>3775</v>
      </c>
      <c r="V25" s="4">
        <v>3607.14</v>
      </c>
    </row>
    <row r="26" s="1" customFormat="1" ht="20" customHeight="1" spans="1:22">
      <c r="A26" s="4">
        <v>21</v>
      </c>
      <c r="B26" s="4" t="s">
        <v>51</v>
      </c>
      <c r="C26" s="4" t="s">
        <v>133</v>
      </c>
      <c r="D26" s="4">
        <v>2360</v>
      </c>
      <c r="E26" s="4">
        <v>0</v>
      </c>
      <c r="F26" s="4">
        <v>1240</v>
      </c>
      <c r="G26" s="4">
        <v>1200</v>
      </c>
      <c r="H26" s="4">
        <v>0</v>
      </c>
      <c r="I26" s="4">
        <v>105.11</v>
      </c>
      <c r="J26" s="4">
        <v>1506</v>
      </c>
      <c r="K26" s="4">
        <v>589.86</v>
      </c>
      <c r="L26" s="4">
        <v>0</v>
      </c>
      <c r="M26" s="4">
        <v>0</v>
      </c>
      <c r="N26" s="4">
        <v>1</v>
      </c>
      <c r="O26" s="4" t="s">
        <v>182</v>
      </c>
      <c r="P26" s="4">
        <v>7000.97</v>
      </c>
      <c r="Q26" s="4">
        <v>493.58</v>
      </c>
      <c r="R26" s="4">
        <v>215</v>
      </c>
      <c r="S26" s="4">
        <v>0</v>
      </c>
      <c r="T26" s="4">
        <v>0</v>
      </c>
      <c r="U26" s="4">
        <v>0</v>
      </c>
      <c r="V26" s="4">
        <v>6292.39</v>
      </c>
    </row>
    <row r="27" s="1" customFormat="1" ht="20" customHeight="1" spans="1:22">
      <c r="A27" s="4">
        <v>22</v>
      </c>
      <c r="B27" s="4" t="s">
        <v>49</v>
      </c>
      <c r="C27" s="4" t="s">
        <v>133</v>
      </c>
      <c r="D27" s="4">
        <v>2360</v>
      </c>
      <c r="E27" s="4">
        <v>0</v>
      </c>
      <c r="F27" s="4">
        <v>874</v>
      </c>
      <c r="G27" s="4">
        <v>1386</v>
      </c>
      <c r="H27" s="4">
        <v>0</v>
      </c>
      <c r="I27" s="4">
        <v>0</v>
      </c>
      <c r="J27" s="4">
        <v>1020</v>
      </c>
      <c r="K27" s="4">
        <v>0</v>
      </c>
      <c r="L27" s="4">
        <v>0</v>
      </c>
      <c r="M27" s="4">
        <v>0</v>
      </c>
      <c r="N27" s="4">
        <v>1</v>
      </c>
      <c r="O27" s="4" t="s">
        <v>182</v>
      </c>
      <c r="P27" s="4">
        <v>5640</v>
      </c>
      <c r="Q27" s="4">
        <v>493.58</v>
      </c>
      <c r="R27" s="4">
        <v>210</v>
      </c>
      <c r="S27" s="4">
        <v>0</v>
      </c>
      <c r="T27" s="4">
        <v>0</v>
      </c>
      <c r="U27" s="4">
        <v>0</v>
      </c>
      <c r="V27" s="4">
        <v>4936.42</v>
      </c>
    </row>
    <row r="28" s="1" customFormat="1" ht="20" customHeight="1" spans="1:22">
      <c r="A28" s="4">
        <v>23</v>
      </c>
      <c r="B28" s="4" t="s">
        <v>54</v>
      </c>
      <c r="C28" s="4" t="s">
        <v>133</v>
      </c>
      <c r="D28" s="4">
        <v>2360</v>
      </c>
      <c r="E28" s="4">
        <v>0</v>
      </c>
      <c r="F28" s="4">
        <v>1990</v>
      </c>
      <c r="G28" s="4">
        <v>1450</v>
      </c>
      <c r="H28" s="4">
        <v>0</v>
      </c>
      <c r="I28" s="4">
        <v>623.86</v>
      </c>
      <c r="J28" s="4">
        <v>0</v>
      </c>
      <c r="K28" s="4">
        <v>0</v>
      </c>
      <c r="L28" s="4">
        <v>0</v>
      </c>
      <c r="M28" s="4">
        <v>0</v>
      </c>
      <c r="N28" s="4">
        <v>1</v>
      </c>
      <c r="O28" s="4" t="s">
        <v>182</v>
      </c>
      <c r="P28" s="4">
        <v>6423.86</v>
      </c>
      <c r="Q28" s="4">
        <v>493.58</v>
      </c>
      <c r="R28" s="4">
        <v>290</v>
      </c>
      <c r="S28" s="4">
        <v>0</v>
      </c>
      <c r="T28" s="4">
        <v>0</v>
      </c>
      <c r="U28" s="4">
        <v>0</v>
      </c>
      <c r="V28" s="4">
        <v>5640.28</v>
      </c>
    </row>
    <row r="29" s="1" customFormat="1" ht="20" customHeight="1" spans="1:22">
      <c r="A29" s="4">
        <v>24</v>
      </c>
      <c r="B29" s="4" t="s">
        <v>50</v>
      </c>
      <c r="C29" s="4" t="s">
        <v>133</v>
      </c>
      <c r="D29" s="4">
        <v>2360</v>
      </c>
      <c r="E29" s="4">
        <v>600</v>
      </c>
      <c r="F29" s="4">
        <v>2990</v>
      </c>
      <c r="G29" s="4">
        <v>2550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1</v>
      </c>
      <c r="O29" s="4" t="s">
        <v>182</v>
      </c>
      <c r="P29" s="4">
        <v>8500</v>
      </c>
      <c r="Q29" s="4">
        <v>493.58</v>
      </c>
      <c r="R29" s="4">
        <v>350</v>
      </c>
      <c r="S29" s="4">
        <v>0</v>
      </c>
      <c r="T29" s="4">
        <v>0</v>
      </c>
      <c r="U29" s="4">
        <v>0</v>
      </c>
      <c r="V29" s="4">
        <v>7656.42</v>
      </c>
    </row>
    <row r="30" s="1" customFormat="1" ht="20" customHeight="1" spans="1:22">
      <c r="A30" s="4">
        <v>25</v>
      </c>
      <c r="B30" s="4" t="s">
        <v>55</v>
      </c>
      <c r="C30" s="4" t="s">
        <v>133</v>
      </c>
      <c r="D30" s="4">
        <v>2360</v>
      </c>
      <c r="E30" s="4">
        <v>0</v>
      </c>
      <c r="F30" s="4">
        <v>1765</v>
      </c>
      <c r="G30" s="4">
        <v>1375</v>
      </c>
      <c r="H30" s="4">
        <v>0</v>
      </c>
      <c r="I30" s="4">
        <v>172.93</v>
      </c>
      <c r="J30" s="4">
        <v>0</v>
      </c>
      <c r="K30" s="4">
        <v>0</v>
      </c>
      <c r="L30" s="4">
        <v>0</v>
      </c>
      <c r="M30" s="4">
        <v>0</v>
      </c>
      <c r="N30" s="4">
        <v>1</v>
      </c>
      <c r="O30" s="4" t="s">
        <v>182</v>
      </c>
      <c r="P30" s="4">
        <v>5672.93</v>
      </c>
      <c r="Q30" s="4">
        <v>493.58</v>
      </c>
      <c r="R30" s="4">
        <v>275</v>
      </c>
      <c r="S30" s="4">
        <v>0</v>
      </c>
      <c r="T30" s="4">
        <v>0</v>
      </c>
      <c r="U30" s="4">
        <v>0</v>
      </c>
      <c r="V30" s="4">
        <v>4904.35</v>
      </c>
    </row>
    <row r="31" s="1" customFormat="1" ht="20" customHeight="1" spans="1:22">
      <c r="A31" s="4">
        <v>26</v>
      </c>
      <c r="B31" s="4" t="s">
        <v>53</v>
      </c>
      <c r="C31" s="4" t="s">
        <v>133</v>
      </c>
      <c r="D31" s="4">
        <v>2360</v>
      </c>
      <c r="E31" s="4">
        <v>0</v>
      </c>
      <c r="F31" s="4">
        <v>1390</v>
      </c>
      <c r="G31" s="4">
        <v>1250</v>
      </c>
      <c r="H31" s="4">
        <v>0</v>
      </c>
      <c r="I31" s="4">
        <v>837.47</v>
      </c>
      <c r="J31" s="4">
        <v>0</v>
      </c>
      <c r="K31" s="4">
        <v>0</v>
      </c>
      <c r="L31" s="4">
        <v>0</v>
      </c>
      <c r="M31" s="4">
        <v>429.24</v>
      </c>
      <c r="N31" s="4">
        <v>1</v>
      </c>
      <c r="O31" s="4" t="s">
        <v>182</v>
      </c>
      <c r="P31" s="4">
        <v>5408.23</v>
      </c>
      <c r="Q31" s="4">
        <v>493.58</v>
      </c>
      <c r="R31" s="4">
        <v>250</v>
      </c>
      <c r="S31" s="4">
        <v>0</v>
      </c>
      <c r="T31" s="4">
        <v>0</v>
      </c>
      <c r="U31" s="4">
        <v>0</v>
      </c>
      <c r="V31" s="4">
        <v>4664.65</v>
      </c>
    </row>
    <row r="32" s="1" customFormat="1" ht="20" customHeight="1" spans="1:22">
      <c r="A32" s="4">
        <v>27</v>
      </c>
      <c r="B32" s="4" t="s">
        <v>48</v>
      </c>
      <c r="C32" s="4" t="s">
        <v>133</v>
      </c>
      <c r="D32" s="4">
        <v>2360</v>
      </c>
      <c r="E32" s="4">
        <v>0</v>
      </c>
      <c r="F32" s="4">
        <v>1865</v>
      </c>
      <c r="G32" s="4">
        <v>2275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1</v>
      </c>
      <c r="O32" s="4" t="s">
        <v>182</v>
      </c>
      <c r="P32" s="4">
        <v>6500</v>
      </c>
      <c r="Q32" s="4">
        <v>493.58</v>
      </c>
      <c r="R32" s="4">
        <v>325</v>
      </c>
      <c r="S32" s="4">
        <v>0</v>
      </c>
      <c r="T32" s="4">
        <v>0</v>
      </c>
      <c r="U32" s="4">
        <v>0</v>
      </c>
      <c r="V32" s="4">
        <v>5681.42</v>
      </c>
    </row>
    <row r="33" s="1" customFormat="1" ht="20" customHeight="1" spans="1:22">
      <c r="A33" s="4">
        <v>28</v>
      </c>
      <c r="B33" s="4" t="s">
        <v>52</v>
      </c>
      <c r="C33" s="4" t="s">
        <v>133</v>
      </c>
      <c r="D33" s="4">
        <v>3000</v>
      </c>
      <c r="E33" s="4">
        <v>1050</v>
      </c>
      <c r="F33" s="4">
        <v>2850</v>
      </c>
      <c r="G33" s="4">
        <v>4600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1</v>
      </c>
      <c r="O33" s="4" t="s">
        <v>182</v>
      </c>
      <c r="P33" s="4">
        <v>11500</v>
      </c>
      <c r="Q33" s="4">
        <v>493.58</v>
      </c>
      <c r="R33" s="4">
        <v>375</v>
      </c>
      <c r="S33" s="4">
        <v>0</v>
      </c>
      <c r="T33" s="4">
        <v>0</v>
      </c>
      <c r="U33" s="4">
        <v>0</v>
      </c>
      <c r="V33" s="4">
        <v>10631.42</v>
      </c>
    </row>
    <row r="34" s="1" customFormat="1" ht="20" customHeight="1" spans="1:22">
      <c r="A34" s="4">
        <v>29</v>
      </c>
      <c r="B34" s="4" t="s">
        <v>58</v>
      </c>
      <c r="C34" s="4" t="s">
        <v>57</v>
      </c>
      <c r="D34" s="4">
        <v>3000</v>
      </c>
      <c r="E34" s="4">
        <v>1040</v>
      </c>
      <c r="F34" s="4">
        <v>2800</v>
      </c>
      <c r="G34" s="4">
        <v>4560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 t="s">
        <v>186</v>
      </c>
      <c r="P34" s="4">
        <v>6840</v>
      </c>
      <c r="Q34" s="4">
        <v>493.58</v>
      </c>
      <c r="R34" s="4">
        <v>470.9</v>
      </c>
      <c r="S34" s="4">
        <v>0</v>
      </c>
      <c r="T34" s="4">
        <v>0</v>
      </c>
      <c r="U34" s="4">
        <v>0</v>
      </c>
      <c r="V34" s="4">
        <v>5875.52</v>
      </c>
    </row>
    <row r="35" s="1" customFormat="1" ht="20" customHeight="1" spans="1:22">
      <c r="A35" s="4">
        <v>30</v>
      </c>
      <c r="B35" s="4" t="s">
        <v>56</v>
      </c>
      <c r="C35" s="4" t="s">
        <v>57</v>
      </c>
      <c r="D35" s="4">
        <v>2600</v>
      </c>
      <c r="E35" s="4">
        <v>0</v>
      </c>
      <c r="F35" s="4">
        <v>2522</v>
      </c>
      <c r="G35" s="4">
        <v>2453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1</v>
      </c>
      <c r="O35" s="4" t="s">
        <v>182</v>
      </c>
      <c r="P35" s="4">
        <v>7575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7575</v>
      </c>
    </row>
    <row r="36" s="1" customFormat="1" ht="20" customHeight="1" spans="1:22">
      <c r="A36" s="4">
        <v>31</v>
      </c>
      <c r="B36" s="4" t="s">
        <v>59</v>
      </c>
      <c r="C36" s="4" t="s">
        <v>57</v>
      </c>
      <c r="D36" s="4">
        <v>2360</v>
      </c>
      <c r="E36" s="4">
        <v>600</v>
      </c>
      <c r="F36" s="4">
        <v>1590</v>
      </c>
      <c r="G36" s="4">
        <v>1950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 t="s">
        <v>187</v>
      </c>
      <c r="P36" s="4">
        <v>4550</v>
      </c>
      <c r="Q36" s="4">
        <v>493.58</v>
      </c>
      <c r="R36" s="4">
        <v>290</v>
      </c>
      <c r="S36" s="4">
        <v>0</v>
      </c>
      <c r="T36" s="4">
        <v>0</v>
      </c>
      <c r="U36" s="4">
        <v>0</v>
      </c>
      <c r="V36" s="4">
        <v>3766.42</v>
      </c>
    </row>
    <row r="37" s="1" customFormat="1" ht="20" customHeight="1" spans="1:22">
      <c r="A37" s="4">
        <v>32</v>
      </c>
      <c r="B37" s="4" t="s">
        <v>60</v>
      </c>
      <c r="C37" s="4" t="s">
        <v>57</v>
      </c>
      <c r="D37" s="4">
        <v>2360</v>
      </c>
      <c r="E37" s="4">
        <v>600</v>
      </c>
      <c r="F37" s="4">
        <v>2220</v>
      </c>
      <c r="G37" s="4">
        <v>2220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1</v>
      </c>
      <c r="O37" s="4" t="s">
        <v>182</v>
      </c>
      <c r="P37" s="4">
        <v>7400</v>
      </c>
      <c r="Q37" s="4">
        <v>493.58</v>
      </c>
      <c r="R37" s="4">
        <v>223</v>
      </c>
      <c r="S37" s="4">
        <v>0</v>
      </c>
      <c r="T37" s="4">
        <v>0</v>
      </c>
      <c r="U37" s="4">
        <v>0</v>
      </c>
      <c r="V37" s="4">
        <v>6683.42</v>
      </c>
    </row>
    <row r="38" s="1" customFormat="1" ht="20" customHeight="1" spans="1:22">
      <c r="A38" s="4">
        <v>33</v>
      </c>
      <c r="B38" s="4" t="s">
        <v>61</v>
      </c>
      <c r="C38" s="4" t="s">
        <v>57</v>
      </c>
      <c r="D38" s="4">
        <v>2360</v>
      </c>
      <c r="E38" s="4">
        <v>0</v>
      </c>
      <c r="F38" s="4">
        <v>2140</v>
      </c>
      <c r="G38" s="4">
        <v>1500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1</v>
      </c>
      <c r="O38" s="4" t="s">
        <v>182</v>
      </c>
      <c r="P38" s="4">
        <v>6000</v>
      </c>
      <c r="Q38" s="4">
        <v>493.58</v>
      </c>
      <c r="R38" s="4">
        <v>300</v>
      </c>
      <c r="S38" s="4">
        <v>0</v>
      </c>
      <c r="T38" s="4">
        <v>0</v>
      </c>
      <c r="U38" s="4">
        <v>0</v>
      </c>
      <c r="V38" s="4">
        <v>5206.42</v>
      </c>
    </row>
    <row r="39" s="1" customFormat="1" ht="20" customHeight="1" spans="1:22">
      <c r="A39" s="4">
        <v>34</v>
      </c>
      <c r="B39" s="4" t="s">
        <v>63</v>
      </c>
      <c r="C39" s="4" t="s">
        <v>64</v>
      </c>
      <c r="D39" s="4">
        <v>2360</v>
      </c>
      <c r="E39" s="4">
        <v>0</v>
      </c>
      <c r="F39" s="4">
        <v>1840</v>
      </c>
      <c r="G39" s="4">
        <v>1800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1</v>
      </c>
      <c r="O39" s="4" t="s">
        <v>182</v>
      </c>
      <c r="P39" s="4">
        <v>6000</v>
      </c>
      <c r="Q39" s="4">
        <v>493.58</v>
      </c>
      <c r="R39" s="4">
        <v>300</v>
      </c>
      <c r="S39" s="4">
        <v>0</v>
      </c>
      <c r="T39" s="4">
        <v>0</v>
      </c>
      <c r="U39" s="4">
        <v>0</v>
      </c>
      <c r="V39" s="4">
        <v>5206.42</v>
      </c>
    </row>
    <row r="40" s="1" customFormat="1" ht="20" customHeight="1" spans="1:22">
      <c r="A40" s="4">
        <v>35</v>
      </c>
      <c r="B40" s="4" t="s">
        <v>65</v>
      </c>
      <c r="C40" s="4" t="s">
        <v>66</v>
      </c>
      <c r="D40" s="4">
        <v>2360</v>
      </c>
      <c r="E40" s="4">
        <v>1050</v>
      </c>
      <c r="F40" s="4">
        <v>490</v>
      </c>
      <c r="G40" s="4">
        <v>2100</v>
      </c>
      <c r="H40" s="4">
        <v>0</v>
      </c>
      <c r="I40" s="4">
        <v>0</v>
      </c>
      <c r="J40" s="4">
        <v>0</v>
      </c>
      <c r="K40" s="4">
        <v>68.94</v>
      </c>
      <c r="L40" s="4">
        <v>0</v>
      </c>
      <c r="M40" s="4">
        <v>3034.46</v>
      </c>
      <c r="N40" s="4">
        <v>1</v>
      </c>
      <c r="O40" s="4" t="s">
        <v>182</v>
      </c>
      <c r="P40" s="4">
        <v>3034.48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3034.48</v>
      </c>
    </row>
    <row r="41" s="1" customFormat="1" ht="20" customHeight="1" spans="1:22">
      <c r="A41" s="5" t="s">
        <v>188</v>
      </c>
      <c r="B41" s="5" t="s">
        <v>163</v>
      </c>
      <c r="C41" s="5" t="s">
        <v>163</v>
      </c>
      <c r="D41" s="5">
        <v>130320</v>
      </c>
      <c r="E41" s="5">
        <v>15308.22</v>
      </c>
      <c r="F41" s="5">
        <v>69292.58</v>
      </c>
      <c r="G41" s="5">
        <v>100178</v>
      </c>
      <c r="H41" s="5">
        <v>0</v>
      </c>
      <c r="I41" s="5">
        <v>14020.44</v>
      </c>
      <c r="J41" s="5">
        <v>4074</v>
      </c>
      <c r="K41" s="5" t="s">
        <v>163</v>
      </c>
      <c r="L41" s="5">
        <v>0</v>
      </c>
      <c r="M41" s="5">
        <v>9222.37</v>
      </c>
      <c r="N41" s="5" t="s">
        <v>163</v>
      </c>
      <c r="O41" s="5" t="s">
        <v>163</v>
      </c>
      <c r="P41" s="5">
        <v>286740.49</v>
      </c>
      <c r="Q41" s="5">
        <v>23510.52</v>
      </c>
      <c r="R41" s="5">
        <v>12129.65</v>
      </c>
      <c r="S41" s="5">
        <v>0</v>
      </c>
      <c r="T41" s="5">
        <v>0</v>
      </c>
      <c r="U41" s="5">
        <v>6565.3</v>
      </c>
      <c r="V41" s="5">
        <v>244535.02</v>
      </c>
    </row>
  </sheetData>
  <mergeCells count="12">
    <mergeCell ref="A1:V1"/>
    <mergeCell ref="A2:V2"/>
    <mergeCell ref="C3:V3"/>
    <mergeCell ref="D4:K4"/>
    <mergeCell ref="M4:O4"/>
    <mergeCell ref="Q4:U4"/>
    <mergeCell ref="A41:C41"/>
    <mergeCell ref="A4:A5"/>
    <mergeCell ref="B4:B5"/>
    <mergeCell ref="C4:C5"/>
    <mergeCell ref="P4:P5"/>
    <mergeCell ref="V4:V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年终奖测算明细表 </vt:lpstr>
      <vt:lpstr>年终奖计算明细表</vt:lpstr>
      <vt:lpstr>华畅飞年终奖计算明细表 </vt:lpstr>
      <vt:lpstr>2024年员工工资待遇</vt:lpstr>
      <vt:lpstr>公司年终奖的政策规定</vt:lpstr>
      <vt:lpstr>2024年年终奖名单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2021-12-20T08:49:00Z</dcterms:created>
  <dcterms:modified xsi:type="dcterms:W3CDTF">2025-01-24T01:05:22Z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6D92B83DFC254B7082BE874BE026237B_13</vt:lpwstr>
  </property>
  <property fmtid="{D5CDD505-2E9C-101B-9397-08002B2CF9AE}" pid="3" name="KSOProductBuildVer">
    <vt:lpwstr>2052-12.1.0.19770</vt:lpwstr>
  </property>
</Properties>
</file>